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asap\OneDrive\Desktop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Multifunkčné športov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Multifunkčné športov...'!$C$137:$K$268</definedName>
    <definedName name="_xlnm.Print_Area" localSheetId="1">'01 - Multifunkčné športov...'!$C$4:$J$76,'01 - Multifunkčné športov...'!$C$125:$J$268</definedName>
    <definedName name="_xlnm.Print_Titles" localSheetId="1">'01 - Multifunkčné športov...'!$137:$137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3"/>
  <c r="BH263"/>
  <c r="BG263"/>
  <c r="BE263"/>
  <c r="T263"/>
  <c r="R263"/>
  <c r="P263"/>
  <c r="BI262"/>
  <c r="BH262"/>
  <c r="BG262"/>
  <c r="BE262"/>
  <c r="T262"/>
  <c r="R262"/>
  <c r="P262"/>
  <c r="BI260"/>
  <c r="BH260"/>
  <c r="BG260"/>
  <c r="BE260"/>
  <c r="T260"/>
  <c r="T259"/>
  <c r="R260"/>
  <c r="R259"/>
  <c r="P260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T180"/>
  <c r="R181"/>
  <c r="R180"/>
  <c r="P181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J134"/>
  <c r="F134"/>
  <c r="F132"/>
  <c r="E130"/>
  <c r="J91"/>
  <c r="F91"/>
  <c r="F89"/>
  <c r="E87"/>
  <c r="J24"/>
  <c r="E24"/>
  <c r="J92"/>
  <c r="J23"/>
  <c r="J18"/>
  <c r="E18"/>
  <c r="F135"/>
  <c r="J17"/>
  <c r="J12"/>
  <c r="J132"/>
  <c r="E7"/>
  <c r="E85"/>
  <c i="1" r="L90"/>
  <c r="AM90"/>
  <c r="AM89"/>
  <c r="L89"/>
  <c r="AM87"/>
  <c r="L87"/>
  <c r="L85"/>
  <c r="L84"/>
  <c i="2" r="BK248"/>
  <c r="BK201"/>
  <c r="J147"/>
  <c r="J199"/>
  <c r="J167"/>
  <c r="J186"/>
  <c r="BK228"/>
  <c r="BK178"/>
  <c r="J236"/>
  <c r="BK171"/>
  <c r="BK266"/>
  <c r="J143"/>
  <c r="J197"/>
  <c r="J222"/>
  <c r="BK254"/>
  <c r="BK240"/>
  <c r="BK219"/>
  <c r="BK200"/>
  <c r="J240"/>
  <c r="BK198"/>
  <c r="BK210"/>
  <c r="BK174"/>
  <c r="J155"/>
  <c r="BK225"/>
  <c r="J207"/>
  <c r="J178"/>
  <c r="BK206"/>
  <c r="J165"/>
  <c r="J257"/>
  <c r="J221"/>
  <c r="J184"/>
  <c r="BK238"/>
  <c r="J200"/>
  <c r="J174"/>
  <c r="J225"/>
  <c r="J242"/>
  <c r="J204"/>
  <c r="BK163"/>
  <c r="J235"/>
  <c r="BK194"/>
  <c r="J195"/>
  <c r="BK157"/>
  <c r="BK214"/>
  <c r="J148"/>
  <c r="J262"/>
  <c r="BK245"/>
  <c r="J230"/>
  <c r="J208"/>
  <c r="J188"/>
  <c r="BK148"/>
  <c r="J213"/>
  <c r="J201"/>
  <c r="BK184"/>
  <c r="J166"/>
  <c r="J231"/>
  <c r="BK187"/>
  <c r="J168"/>
  <c r="BK153"/>
  <c r="J251"/>
  <c r="J245"/>
  <c r="BK235"/>
  <c r="J202"/>
  <c r="J172"/>
  <c i="1" r="AS94"/>
  <c i="2" r="BK224"/>
  <c r="J205"/>
  <c r="J190"/>
  <c r="BK217"/>
  <c r="BK172"/>
  <c r="J227"/>
  <c r="BK213"/>
  <c r="J253"/>
  <c r="J206"/>
  <c r="BK177"/>
  <c r="BK179"/>
  <c r="J217"/>
  <c r="BK151"/>
  <c r="BK209"/>
  <c r="J145"/>
  <c r="BK267"/>
  <c r="J250"/>
  <c r="BK234"/>
  <c r="BK211"/>
  <c r="BK193"/>
  <c r="J164"/>
  <c r="BK243"/>
  <c r="J211"/>
  <c r="J192"/>
  <c r="J162"/>
  <c r="BK227"/>
  <c r="BK181"/>
  <c r="BK167"/>
  <c r="J266"/>
  <c r="J252"/>
  <c r="J241"/>
  <c r="BK226"/>
  <c r="BK165"/>
  <c r="J267"/>
  <c r="J219"/>
  <c r="BK262"/>
  <c r="BK149"/>
  <c r="BK241"/>
  <c r="J216"/>
  <c r="J160"/>
  <c r="J210"/>
  <c r="BK144"/>
  <c r="J268"/>
  <c r="BK246"/>
  <c r="BK223"/>
  <c r="BK202"/>
  <c r="BK186"/>
  <c r="J157"/>
  <c r="J260"/>
  <c r="BK190"/>
  <c r="BK145"/>
  <c r="BK169"/>
  <c r="J154"/>
  <c r="BK260"/>
  <c r="J256"/>
  <c r="BK247"/>
  <c r="J237"/>
  <c r="J209"/>
  <c r="BK175"/>
  <c r="J153"/>
  <c r="BK208"/>
  <c r="BK253"/>
  <c r="J169"/>
  <c r="BK152"/>
  <c r="BK222"/>
  <c r="J179"/>
  <c r="BK231"/>
  <c r="BK162"/>
  <c r="J247"/>
  <c r="BK199"/>
  <c r="J185"/>
  <c r="J151"/>
  <c r="J214"/>
  <c r="BK205"/>
  <c r="BK195"/>
  <c r="J177"/>
  <c r="BK143"/>
  <c r="BK188"/>
  <c r="BK173"/>
  <c r="BK164"/>
  <c r="J144"/>
  <c r="BK257"/>
  <c r="BK250"/>
  <c r="J238"/>
  <c r="J212"/>
  <c r="BK189"/>
  <c r="BK166"/>
  <c r="BK268"/>
  <c r="J223"/>
  <c r="J246"/>
  <c r="J198"/>
  <c r="J161"/>
  <c r="BK150"/>
  <c r="J224"/>
  <c r="J187"/>
  <c r="J149"/>
  <c r="BK168"/>
  <c r="J263"/>
  <c r="BK252"/>
  <c r="J232"/>
  <c r="BK216"/>
  <c r="BK192"/>
  <c r="J175"/>
  <c r="BK263"/>
  <c r="J243"/>
  <c r="BK160"/>
  <c r="BK230"/>
  <c r="J191"/>
  <c r="BK154"/>
  <c r="BK207"/>
  <c r="BK141"/>
  <c r="J258"/>
  <c r="BK251"/>
  <c r="J228"/>
  <c r="J196"/>
  <c r="J181"/>
  <c r="J234"/>
  <c r="BK203"/>
  <c r="J194"/>
  <c r="J152"/>
  <c r="J226"/>
  <c r="BK185"/>
  <c r="BK155"/>
  <c r="BK258"/>
  <c r="J248"/>
  <c r="BK236"/>
  <c r="BK196"/>
  <c r="BK161"/>
  <c r="BK232"/>
  <c r="BK147"/>
  <c r="BK204"/>
  <c r="J193"/>
  <c r="J141"/>
  <c r="BK221"/>
  <c r="BK183"/>
  <c r="BK256"/>
  <c r="BK242"/>
  <c r="BK212"/>
  <c r="BK191"/>
  <c r="J150"/>
  <c r="J254"/>
  <c r="BK197"/>
  <c r="J189"/>
  <c r="J173"/>
  <c r="BK237"/>
  <c r="J203"/>
  <c r="J171"/>
  <c r="J163"/>
  <c r="J183"/>
  <c l="1" r="T142"/>
  <c r="T139"/>
  <c r="T170"/>
  <c r="R215"/>
  <c r="BK233"/>
  <c r="J233"/>
  <c r="J110"/>
  <c r="P239"/>
  <c r="P244"/>
  <c r="BK261"/>
  <c r="J261"/>
  <c r="J116"/>
  <c r="P142"/>
  <c r="P139"/>
  <c r="R159"/>
  <c r="T182"/>
  <c r="R229"/>
  <c r="T244"/>
  <c r="R261"/>
  <c r="BK182"/>
  <c r="J182"/>
  <c r="J107"/>
  <c r="T255"/>
  <c r="BK142"/>
  <c r="J142"/>
  <c r="J99"/>
  <c r="R146"/>
  <c r="P159"/>
  <c r="P182"/>
  <c r="R233"/>
  <c r="T239"/>
  <c r="P261"/>
  <c r="T146"/>
  <c r="BK170"/>
  <c r="J170"/>
  <c r="J104"/>
  <c r="R182"/>
  <c r="BK229"/>
  <c r="J229"/>
  <c r="J109"/>
  <c r="BK239"/>
  <c r="J239"/>
  <c r="J111"/>
  <c r="BK249"/>
  <c r="J249"/>
  <c r="J113"/>
  <c r="BK255"/>
  <c r="J255"/>
  <c r="J114"/>
  <c r="BK265"/>
  <c r="BK264"/>
  <c r="J264"/>
  <c r="J117"/>
  <c r="BK176"/>
  <c r="J176"/>
  <c r="J105"/>
  <c r="T229"/>
  <c r="T261"/>
  <c r="P146"/>
  <c r="T159"/>
  <c r="R170"/>
  <c r="P176"/>
  <c r="P215"/>
  <c r="P229"/>
  <c r="P233"/>
  <c r="R239"/>
  <c r="R244"/>
  <c r="T249"/>
  <c r="P265"/>
  <c r="P264"/>
  <c r="R142"/>
  <c r="R139"/>
  <c r="R176"/>
  <c r="P255"/>
  <c r="BK146"/>
  <c r="J146"/>
  <c r="J100"/>
  <c r="BK159"/>
  <c r="P170"/>
  <c r="T176"/>
  <c r="T215"/>
  <c r="T233"/>
  <c r="BK244"/>
  <c r="J244"/>
  <c r="J112"/>
  <c r="R249"/>
  <c r="R255"/>
  <c r="T265"/>
  <c r="T264"/>
  <c r="BK215"/>
  <c r="J215"/>
  <c r="J108"/>
  <c r="P249"/>
  <c r="R265"/>
  <c r="R264"/>
  <c r="BK156"/>
  <c r="J156"/>
  <c r="J101"/>
  <c r="BK140"/>
  <c r="BK180"/>
  <c r="J180"/>
  <c r="J106"/>
  <c r="BK259"/>
  <c r="J259"/>
  <c r="J115"/>
  <c r="J89"/>
  <c r="F92"/>
  <c r="BF210"/>
  <c r="E128"/>
  <c r="BF167"/>
  <c r="BF213"/>
  <c r="BF144"/>
  <c r="BF163"/>
  <c r="BF172"/>
  <c r="BF179"/>
  <c r="BF190"/>
  <c r="BF197"/>
  <c r="BF208"/>
  <c r="BF216"/>
  <c r="BF217"/>
  <c r="BF150"/>
  <c r="BF155"/>
  <c r="BF161"/>
  <c r="BF181"/>
  <c r="BF203"/>
  <c r="BF206"/>
  <c r="BF214"/>
  <c r="BF219"/>
  <c r="BF224"/>
  <c r="BF234"/>
  <c r="BF237"/>
  <c r="BF153"/>
  <c r="BF178"/>
  <c r="BF250"/>
  <c r="BF252"/>
  <c r="BF254"/>
  <c r="BF257"/>
  <c r="BF143"/>
  <c r="BF147"/>
  <c r="BF177"/>
  <c r="BF185"/>
  <c r="BF186"/>
  <c r="BF188"/>
  <c r="BF222"/>
  <c r="BF238"/>
  <c r="BF256"/>
  <c r="J135"/>
  <c r="BF149"/>
  <c r="BF166"/>
  <c r="BF173"/>
  <c r="BF189"/>
  <c r="BF196"/>
  <c r="BF200"/>
  <c r="BF226"/>
  <c r="BF230"/>
  <c r="BF246"/>
  <c r="BF251"/>
  <c r="BF258"/>
  <c r="BF263"/>
  <c r="BF162"/>
  <c r="BF169"/>
  <c r="BF184"/>
  <c r="BF198"/>
  <c r="BF205"/>
  <c r="BF207"/>
  <c r="BF225"/>
  <c r="BF240"/>
  <c r="BF243"/>
  <c r="BF141"/>
  <c r="BF145"/>
  <c r="BF148"/>
  <c r="BF152"/>
  <c r="BF157"/>
  <c r="BF165"/>
  <c r="BF168"/>
  <c r="BF174"/>
  <c r="BF191"/>
  <c r="BF193"/>
  <c r="BF194"/>
  <c r="BF199"/>
  <c r="BF228"/>
  <c r="BF164"/>
  <c r="BF171"/>
  <c r="BF183"/>
  <c r="BF202"/>
  <c r="BF209"/>
  <c r="BF235"/>
  <c r="BF242"/>
  <c r="BF248"/>
  <c r="BF253"/>
  <c r="BF267"/>
  <c r="BF268"/>
  <c r="BF151"/>
  <c r="BF154"/>
  <c r="BF160"/>
  <c r="BF175"/>
  <c r="BF187"/>
  <c r="BF192"/>
  <c r="BF195"/>
  <c r="BF201"/>
  <c r="BF204"/>
  <c r="BF211"/>
  <c r="BF212"/>
  <c r="BF221"/>
  <c r="BF223"/>
  <c r="BF227"/>
  <c r="BF231"/>
  <c r="BF232"/>
  <c r="BF236"/>
  <c r="BF241"/>
  <c r="BF245"/>
  <c r="BF247"/>
  <c r="BF260"/>
  <c r="BF262"/>
  <c r="BF266"/>
  <c r="F37"/>
  <c i="1" r="BD95"/>
  <c r="BD94"/>
  <c r="W33"/>
  <c i="2" r="F33"/>
  <c i="1" r="AZ95"/>
  <c r="AZ94"/>
  <c r="W29"/>
  <c i="2" r="F36"/>
  <c i="1" r="BC95"/>
  <c r="BC94"/>
  <c r="AY94"/>
  <c i="2" r="F35"/>
  <c i="1" r="BB95"/>
  <c r="BB94"/>
  <c r="AX94"/>
  <c i="2" r="J33"/>
  <c i="1" r="AV95"/>
  <c i="2" l="1" r="BK158"/>
  <c r="J158"/>
  <c r="J102"/>
  <c r="T158"/>
  <c r="T138"/>
  <c r="P158"/>
  <c r="P138"/>
  <c i="1" r="AU95"/>
  <c i="2" r="BK139"/>
  <c r="BK138"/>
  <c r="J138"/>
  <c r="J96"/>
  <c r="R158"/>
  <c r="R138"/>
  <c r="J140"/>
  <c r="J98"/>
  <c r="J159"/>
  <c r="J103"/>
  <c r="J265"/>
  <c r="J118"/>
  <c i="1" r="W31"/>
  <c i="2" r="F34"/>
  <c i="1" r="BA95"/>
  <c r="BA94"/>
  <c r="W30"/>
  <c r="AV94"/>
  <c r="AK29"/>
  <c i="2" r="J34"/>
  <c i="1" r="AW95"/>
  <c r="AT95"/>
  <c r="W32"/>
  <c r="AU94"/>
  <c i="2" l="1" r="J139"/>
  <c r="J97"/>
  <c r="J30"/>
  <c i="1" r="AG95"/>
  <c r="AG94"/>
  <c r="AK26"/>
  <c r="AW94"/>
  <c r="AK30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<sst xmlns="http://schemas.openxmlformats.org/spreadsheetml/2006/main">
  <si>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</si>
  <si>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</si>
  <si>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</si>
  <si>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</si>
  <si>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</si>
  <si>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{90186b14-7759-471c-8c7b-7ac66611f20f}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</si>
  <si>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</si>
  <si>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</si>
  <si>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</si>
  <si>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</si>
  <si>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</si>
  <si>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</si>
  <si>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</si>
  <si>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02-08-2025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</si>
  <si>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</si>
  <si>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</si>
  <si>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Multifunkčné športové centrum</t>
  </si>
  <si>
    <t>JKSO:</t>
  </si>
  <si>
    <t>KS:</t>
  </si>
  <si>
    <t>Miesto:</t>
  </si>
  <si>
    <t>Devínska Nová Ves</t>
  </si>
  <si>
    <t>Dátum:</t>
  </si>
  <si>
    <t>27. 2. 2025</t>
  </si>
  <si>
    <t>Objednávateľ:</t>
  </si>
  <si>
    <t>IČO:</t>
  </si>
  <si>
    <t>futbalzona s.r.o.</t>
  </si>
  <si>
    <t>IČ DPH:</t>
  </si>
  <si>
    <t>Zhotoviteľ:</t>
  </si>
  <si>
    <t>Vyplň údaj</t>
  </si>
  <si>
    <t>Projektant:</t>
  </si>
  <si>
    <t>Ing. Gábor Csiba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</si>
  <si>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</si>
  <si>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</si>
  <si>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</si>
  <si>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</si>
  <si>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</si>
  <si>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</si>
  <si>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</si>
  <si>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</si>
  <si>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</si>
  <si>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</si>
  <si>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</si>
  <si>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</si>
  <si>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</si>
  <si>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</si>
  <si>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</si>
  <si>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</si>
  <si>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</si>
  <si>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</si>
  <si>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</si>
  <si>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</si>
  <si>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</si>
  <si>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</si>
  <si>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</si>
  <si>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</si>
  <si>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</si>
  <si>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</si>
  <si>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</si>
  <si>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</si>
  <si>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</si>
  <si>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</si>
  <si>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</si>
  <si>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</si>
  <si>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</si>
  <si>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</si>
  <si>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</si>
  <si>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</si>
  <si>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</si>
  <si>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</si>
  <si>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</si>
  <si>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</si>
  <si>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</si>
  <si>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</si>
  <si>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</si>
  <si>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</si>
  <si>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</si>
  <si>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</si>
  <si>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</si>
  <si>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</si>
  <si>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</si>
  <si>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</si>
  <si>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</si>
  <si>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</si>
  <si>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{537b8457-17f3-4cad-9073-d6210de363dc}</t>
  </si>
  <si>
    <t>KRYCÍ LIST ROZPOČTU</t>
  </si>
  <si>
    <t>Objekt:</t>
  </si>
  <si>
    <t>01 - Multifunkčné športové centrum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</si>
  <si>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</si>
  <si>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</si>
  <si>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</si>
  <si>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</si>
  <si>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</si>
  <si>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</si>
  <si>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</si>
  <si>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   </t>
  </si>
  <si>
    <t xml:space="preserve">    9 - Ostatné konštrukcie a práce-búranie</t>
  </si>
  <si>
    <t xml:space="preserve">    99 - Presun hmôt HSV   </t>
  </si>
  <si>
    <t xml:space="preserve">PSV - Práce a dodávky PSV   </t>
  </si>
  <si>
    <t xml:space="preserve">    7600 - Športové povrchy podláh, vybavenie ihrísk</t>
  </si>
  <si>
    <t xml:space="preserve">    711 - Izolácie proti vode a vlhkosti   </t>
  </si>
  <si>
    <t xml:space="preserve">    713 - Izolácie tepelné   </t>
  </si>
  <si>
    <t xml:space="preserve">    722 - Zdravotechnika</t>
  </si>
  <si>
    <t xml:space="preserve">    725 - Zariaďovacie predmety</t>
  </si>
  <si>
    <t xml:space="preserve">    732 - Ústredné kúrenie - strojovne</t>
  </si>
  <si>
    <t xml:space="preserve">    763 - Konštrukcie - drevostavby   </t>
  </si>
  <si>
    <t xml:space="preserve">    766 - Konštrukcie stolárske   </t>
  </si>
  <si>
    <t xml:space="preserve">    767 - Konštrukcie doplnkové kovové   </t>
  </si>
  <si>
    <t xml:space="preserve">    771 - Podlahy z dlaždíc   </t>
  </si>
  <si>
    <t xml:space="preserve">    775 - Podlahy vlysové a parketové   </t>
  </si>
  <si>
    <t xml:space="preserve">    781 - Dokončovacie práce a obklady   </t>
  </si>
  <si>
    <t xml:space="preserve">    783 - Nátery   </t>
  </si>
  <si>
    <t xml:space="preserve">    784 - Maľby   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</si>
  <si>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</si>
  <si>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</si>
  <si>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</si>
  <si>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</si>
  <si>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</si>
  <si>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</si>
  <si>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</si>
  <si>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</si>
  <si>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</si>
  <si>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</si>
  <si>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</si>
  <si>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</si>
  <si>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</si>
  <si>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</si>
  <si>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</si>
  <si>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</si>
  <si>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</si>
  <si>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</si>
  <si>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</si>
  <si>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</si>
  <si>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342272103</t>
  </si>
  <si>
    <t>Priečky z tvárnic pórobet. hr. 125 mm hladkých, na MVC</t>
  </si>
  <si>
    <t>m2</t>
  </si>
  <si>
    <t>4</t>
  </si>
  <si>
    <t>2</t>
  </si>
  <si>
    <t>1946544867</t>
  </si>
  <si>
    <t>6</t>
  </si>
  <si>
    <t xml:space="preserve">Úpravy povrchov, podlahy, osadenie   </t>
  </si>
  <si>
    <t>612460242.S</t>
  </si>
  <si>
    <t>Vnútorná omietka stien vápennocementová</t>
  </si>
  <si>
    <t>339903526</t>
  </si>
  <si>
    <t>632001051.S</t>
  </si>
  <si>
    <t>Zhotovenie jednonásobného penetračného náteru podláh</t>
  </si>
  <si>
    <t>-761608171</t>
  </si>
  <si>
    <t>M</t>
  </si>
  <si>
    <t>585520008700.S</t>
  </si>
  <si>
    <t>Penetračný náter na nasiakavé podklady pod potery, samonivelizačné hmoty a stavebné lepidlá</t>
  </si>
  <si>
    <t>kg</t>
  </si>
  <si>
    <t>8</t>
  </si>
  <si>
    <t>-421800896</t>
  </si>
  <si>
    <t>9</t>
  </si>
  <si>
    <t>Ostatné konštrukcie a práce-búranie</t>
  </si>
  <si>
    <t>5</t>
  </si>
  <si>
    <t>915701112.S.R</t>
  </si>
  <si>
    <t>Zhotovenie (s materiálom) vodorov. značenia z náterových hmôt - znaky a čiary - 2.np</t>
  </si>
  <si>
    <t>-1202498229</t>
  </si>
  <si>
    <t>941955001.S</t>
  </si>
  <si>
    <t>Lešenie ľahké pracovné pomocné, s výškou lešeňovej podlahy do 1,20 m</t>
  </si>
  <si>
    <t>1038920461</t>
  </si>
  <si>
    <t>7</t>
  </si>
  <si>
    <t>952901411.S</t>
  </si>
  <si>
    <t>Vyčistenie ostatných objektov akejkoľvek výšky</t>
  </si>
  <si>
    <t>-1079188109</t>
  </si>
  <si>
    <t>965081812.S</t>
  </si>
  <si>
    <t xml:space="preserve">Búranie dlažieb, z kamen., cement., terazzových, čadičových alebo keramických, hr. nad 10 mm,  -0,06500t</t>
  </si>
  <si>
    <t>1361104746</t>
  </si>
  <si>
    <t>978059531.S</t>
  </si>
  <si>
    <t xml:space="preserve">Odsekanie a odobratie obkladov stien z obkladačiek vnútorných vrátane podkladovej omietky nad 2 m2,  -0,06800t</t>
  </si>
  <si>
    <t>291411241</t>
  </si>
  <si>
    <t>10</t>
  </si>
  <si>
    <t>979081111.S</t>
  </si>
  <si>
    <t>Odvoz sutiny a vybúraných hmôt na skládku do 1 km</t>
  </si>
  <si>
    <t>t</t>
  </si>
  <si>
    <t>-1700074071</t>
  </si>
  <si>
    <t>11</t>
  </si>
  <si>
    <t>979081121.S</t>
  </si>
  <si>
    <t>Odvoz sutiny a vybúraných hmôt na skládku do 14 km</t>
  </si>
  <si>
    <t>-1727543775</t>
  </si>
  <si>
    <t>12</t>
  </si>
  <si>
    <t>979089012.S</t>
  </si>
  <si>
    <t>Poplatok za skládku - betón, tehly, dlaždice (17 01) ostatné</t>
  </si>
  <si>
    <t>-1778960675</t>
  </si>
  <si>
    <t>13</t>
  </si>
  <si>
    <t>979089711.S</t>
  </si>
  <si>
    <t>Prenájom kontajneru 2 m3</t>
  </si>
  <si>
    <t>ks</t>
  </si>
  <si>
    <t>-1760580318</t>
  </si>
  <si>
    <t>99</t>
  </si>
  <si>
    <t xml:space="preserve">Presun hmôt HSV   </t>
  </si>
  <si>
    <t>14</t>
  </si>
  <si>
    <t>999281111.S</t>
  </si>
  <si>
    <t>Presun hmôt pre opravy a údržbu objektov vrátane vonkajších plášťov výšky do 25 m</t>
  </si>
  <si>
    <t>2004065162</t>
  </si>
  <si>
    <t>PSV</t>
  </si>
  <si>
    <t xml:space="preserve">Práce a dodávky PSV   </t>
  </si>
  <si>
    <t>7600</t>
  </si>
  <si>
    <t>Športové povrchy podláh, vybavenie ihrísk</t>
  </si>
  <si>
    <t>15</t>
  </si>
  <si>
    <t>589160021.S1</t>
  </si>
  <si>
    <t>Športový povrch umelý trávnik, lepením</t>
  </si>
  <si>
    <t>16</t>
  </si>
  <si>
    <t>-1579645383</t>
  </si>
  <si>
    <t>589160021.S2</t>
  </si>
  <si>
    <t>Športový povrch prémiový umelý trávnik, lepením</t>
  </si>
  <si>
    <t>43558029</t>
  </si>
  <si>
    <t>17</t>
  </si>
  <si>
    <t>589160021.S3</t>
  </si>
  <si>
    <t>Integrované čiary do trávnika</t>
  </si>
  <si>
    <t>sub</t>
  </si>
  <si>
    <t>998292234</t>
  </si>
  <si>
    <t>18</t>
  </si>
  <si>
    <t>76233213011</t>
  </si>
  <si>
    <t>Soccer bot 360</t>
  </si>
  <si>
    <t>-684278455</t>
  </si>
  <si>
    <t>19</t>
  </si>
  <si>
    <t>76233213012</t>
  </si>
  <si>
    <t>Global speed</t>
  </si>
  <si>
    <t>1810625737</t>
  </si>
  <si>
    <t>20</t>
  </si>
  <si>
    <t>76233213013</t>
  </si>
  <si>
    <t>Multibal</t>
  </si>
  <si>
    <t>1361738302</t>
  </si>
  <si>
    <t>21</t>
  </si>
  <si>
    <t>76233213014</t>
  </si>
  <si>
    <t>Bránky hliníkové</t>
  </si>
  <si>
    <t>1054300658</t>
  </si>
  <si>
    <t>22</t>
  </si>
  <si>
    <t>76233213015</t>
  </si>
  <si>
    <t>Ochranné siete za bránkami</t>
  </si>
  <si>
    <t>-174305116</t>
  </si>
  <si>
    <t>76233213016</t>
  </si>
  <si>
    <t>Stĺpy pred mantinelom, Ø 60 mm</t>
  </si>
  <si>
    <t>1684693425</t>
  </si>
  <si>
    <t>24</t>
  </si>
  <si>
    <t>76233213018</t>
  </si>
  <si>
    <t>Mantinel, plast, 1 m výška</t>
  </si>
  <si>
    <t>m</t>
  </si>
  <si>
    <t>1667990641</t>
  </si>
  <si>
    <t>711</t>
  </si>
  <si>
    <t xml:space="preserve">Izolácie proti vode a vlhkosti   </t>
  </si>
  <si>
    <t>25</t>
  </si>
  <si>
    <t>711210100.S</t>
  </si>
  <si>
    <t>Zhotovenie dvojnásobnej izol. stierky pod keramické obklady v interiéri na ploche vodorovnej</t>
  </si>
  <si>
    <t>-944892264</t>
  </si>
  <si>
    <t>26</t>
  </si>
  <si>
    <t>711210110.S</t>
  </si>
  <si>
    <t>Zhotovenie dvojnásobnej izol. stierky pod keramické obklady v interiéri na ploche zvislej</t>
  </si>
  <si>
    <t>1658717892</t>
  </si>
  <si>
    <t>27</t>
  </si>
  <si>
    <t>245610000400.S</t>
  </si>
  <si>
    <t>Stierka hydroizolačná na báze syntetickej živice, (tekutá hydroizolačná fólia)</t>
  </si>
  <si>
    <t>32</t>
  </si>
  <si>
    <t>-2252062</t>
  </si>
  <si>
    <t>28</t>
  </si>
  <si>
    <t>247710007700.S</t>
  </si>
  <si>
    <t>Pás tesniaci š. 120 mm, na utesnenie rohových a spojovacích škár pri aplikácii hydroizolácií</t>
  </si>
  <si>
    <t>-1366361272</t>
  </si>
  <si>
    <t>29</t>
  </si>
  <si>
    <t>998711201.S</t>
  </si>
  <si>
    <t>Presun hmôt pre izoláciu proti vode v objektoch výšky do 6 m</t>
  </si>
  <si>
    <t>%</t>
  </si>
  <si>
    <t>-905722900</t>
  </si>
  <si>
    <t>713</t>
  </si>
  <si>
    <t xml:space="preserve">Izolácie tepelné   </t>
  </si>
  <si>
    <t>30</t>
  </si>
  <si>
    <t>713122131.S</t>
  </si>
  <si>
    <t>Montáž tepelnej izolácie podláh polystyrénom, kladeným do lepidla</t>
  </si>
  <si>
    <t>-1269074329</t>
  </si>
  <si>
    <t>31</t>
  </si>
  <si>
    <t>283750014400.S</t>
  </si>
  <si>
    <t>Doska z tvrdej polyuretánovej peny hr. 40 mm</t>
  </si>
  <si>
    <t>-1346713709</t>
  </si>
  <si>
    <t>998713201.S</t>
  </si>
  <si>
    <t>Presun hmôt pre izolácie tepelné v objektoch výšky do 6 m</t>
  </si>
  <si>
    <t>-826827846</t>
  </si>
  <si>
    <t>722</t>
  </si>
  <si>
    <t>Zdravotechnika</t>
  </si>
  <si>
    <t>33</t>
  </si>
  <si>
    <t>722172300.S</t>
  </si>
  <si>
    <t>Montáž potrubia, pripojovacie rozvody, napojenie rozvodov</t>
  </si>
  <si>
    <t>-1188181040</t>
  </si>
  <si>
    <t>725</t>
  </si>
  <si>
    <t>Zariaďovacie predmety</t>
  </si>
  <si>
    <t>34</t>
  </si>
  <si>
    <t>725119215.S</t>
  </si>
  <si>
    <t>Montáž záchodovej misy keramickej volne stojacej s rovným odpadom</t>
  </si>
  <si>
    <t>866002025</t>
  </si>
  <si>
    <t>35</t>
  </si>
  <si>
    <t>642350000300.S</t>
  </si>
  <si>
    <t>Misa záchodová keramická voľne stojaca</t>
  </si>
  <si>
    <t>-538443910</t>
  </si>
  <si>
    <t>36</t>
  </si>
  <si>
    <t>642360004900.S</t>
  </si>
  <si>
    <t>Misa záchodová keramická závesná bezbariérová</t>
  </si>
  <si>
    <t>-1803294878</t>
  </si>
  <si>
    <t>37</t>
  </si>
  <si>
    <t>725129201.S</t>
  </si>
  <si>
    <t>Montáž pisoáru keramického bez splachovacej nádrže</t>
  </si>
  <si>
    <t>-1285388660</t>
  </si>
  <si>
    <t>38</t>
  </si>
  <si>
    <t>642510000100.S</t>
  </si>
  <si>
    <t>Pisoár keramický</t>
  </si>
  <si>
    <t>1004981401</t>
  </si>
  <si>
    <t>39</t>
  </si>
  <si>
    <t>725149770.S</t>
  </si>
  <si>
    <t>Montáž sprchového žlabu</t>
  </si>
  <si>
    <t>-313434768</t>
  </si>
  <si>
    <t>40</t>
  </si>
  <si>
    <t>154.450.KS.1</t>
  </si>
  <si>
    <t>Sprchový žľab, ušľachtilá oceľ</t>
  </si>
  <si>
    <t>71012165</t>
  </si>
  <si>
    <t>41</t>
  </si>
  <si>
    <t>725219201.S</t>
  </si>
  <si>
    <t>Montáž umývadla keramického na konzoly, bez výtokovej armatúry</t>
  </si>
  <si>
    <t>794454277</t>
  </si>
  <si>
    <t>42</t>
  </si>
  <si>
    <t>642110004300.S</t>
  </si>
  <si>
    <t>Umývadlo keramické bežný typ</t>
  </si>
  <si>
    <t>-1014185241</t>
  </si>
  <si>
    <t>43</t>
  </si>
  <si>
    <t>502.769.00.7</t>
  </si>
  <si>
    <t>Bezbariérové umývadlo</t>
  </si>
  <si>
    <t>-1518594756</t>
  </si>
  <si>
    <t>44</t>
  </si>
  <si>
    <t>725245114.S</t>
  </si>
  <si>
    <t xml:space="preserve">Montáž sprchovej zásteny </t>
  </si>
  <si>
    <t>-1729144444</t>
  </si>
  <si>
    <t>45</t>
  </si>
  <si>
    <t>552260000100.S1</t>
  </si>
  <si>
    <t>Sprchové stena s dverami do niky, bezpečnostné sklo, š 1,15 m</t>
  </si>
  <si>
    <t>1507002633</t>
  </si>
  <si>
    <t>46</t>
  </si>
  <si>
    <t>552260000100.S2</t>
  </si>
  <si>
    <t>Sprchová stena s dverami rohová, bezpečnostné sklo, š 1,0+0,8 m, bezbariérová</t>
  </si>
  <si>
    <t>-1209598172</t>
  </si>
  <si>
    <t>47</t>
  </si>
  <si>
    <t>725291112.S</t>
  </si>
  <si>
    <t>Montáž záchodového sedadla s poklopom</t>
  </si>
  <si>
    <t>1331466351</t>
  </si>
  <si>
    <t>48</t>
  </si>
  <si>
    <t>500.333.01.1</t>
  </si>
  <si>
    <t>WC sedadlo, upevnenie zhora: Automatické plynulé zatváranie</t>
  </si>
  <si>
    <t>223274977</t>
  </si>
  <si>
    <t>49</t>
  </si>
  <si>
    <t>501.558.01.1</t>
  </si>
  <si>
    <t>WC sedací kruh bezbariérový, antibateriálny, upevnenie zhora</t>
  </si>
  <si>
    <t>1695806957</t>
  </si>
  <si>
    <t>50</t>
  </si>
  <si>
    <t>725291114.S</t>
  </si>
  <si>
    <t>Montáž doplnkov zariadení kúpeľní a záchodov, madlá</t>
  </si>
  <si>
    <t>1011331503</t>
  </si>
  <si>
    <t>51</t>
  </si>
  <si>
    <t>49133</t>
  </si>
  <si>
    <t>Madlo, pevné, dĺžka do 600 mm</t>
  </si>
  <si>
    <t>-2096593870</t>
  </si>
  <si>
    <t>52</t>
  </si>
  <si>
    <t>725819402.S</t>
  </si>
  <si>
    <t>Montáž ventilu bez pripojovacej rúrky G 1/2</t>
  </si>
  <si>
    <t>-1345699163</t>
  </si>
  <si>
    <t>53</t>
  </si>
  <si>
    <t>551110020100.S</t>
  </si>
  <si>
    <t>Guľový ventil rohový, 1/2" - 3/8", s filtrom, chrómovaná mosadz</t>
  </si>
  <si>
    <t>-1730343669</t>
  </si>
  <si>
    <t>54</t>
  </si>
  <si>
    <t>725829601.S</t>
  </si>
  <si>
    <t>Montáž batérie umývadlovej a drezovej stojankovej, pákovej alebo klasickej s mechanickým ovládaním</t>
  </si>
  <si>
    <t>-1496285228</t>
  </si>
  <si>
    <t>55</t>
  </si>
  <si>
    <t>RAV.1</t>
  </si>
  <si>
    <t>Umývadlová stojančeková batéria</t>
  </si>
  <si>
    <t>1747839847</t>
  </si>
  <si>
    <t>56</t>
  </si>
  <si>
    <t>RAV</t>
  </si>
  <si>
    <t>Umývadlová stojančeková batéria pre imobilných</t>
  </si>
  <si>
    <t>1613757756</t>
  </si>
  <si>
    <t>57</t>
  </si>
  <si>
    <t>725849201.S</t>
  </si>
  <si>
    <t>Montáž batérie sprchovej nástennej pákovej, klasickej</t>
  </si>
  <si>
    <t>-44062477</t>
  </si>
  <si>
    <t>58</t>
  </si>
  <si>
    <t>551450002600.S</t>
  </si>
  <si>
    <t>Batéria sprchová nástenná páková</t>
  </si>
  <si>
    <t>641815616</t>
  </si>
  <si>
    <t>59</t>
  </si>
  <si>
    <t>725849205.S</t>
  </si>
  <si>
    <t>Montáž batérie sprchovej nástennej, držiak sprchy s nastaviteľnou výškou sprchy</t>
  </si>
  <si>
    <t>-1602573732</t>
  </si>
  <si>
    <t>60</t>
  </si>
  <si>
    <t>551450003300.S</t>
  </si>
  <si>
    <t>Sprchový set s tyčou 60 cm chróm</t>
  </si>
  <si>
    <t>-1543587289</t>
  </si>
  <si>
    <t>61</t>
  </si>
  <si>
    <t>725869301.S</t>
  </si>
  <si>
    <t>Montáž zápachovej uzávierky pre zariaďovacie predmety, umývadlovej do D 40 mm</t>
  </si>
  <si>
    <t>-2087682243</t>
  </si>
  <si>
    <t>62</t>
  </si>
  <si>
    <t>551620005900</t>
  </si>
  <si>
    <t>Zápachová uzávierka pre umývadlá, d 40 mm</t>
  </si>
  <si>
    <t>-1556338611</t>
  </si>
  <si>
    <t>63</t>
  </si>
  <si>
    <t>725869371.S</t>
  </si>
  <si>
    <t>Montáž zápachovej uzávierky pre zariaďovacie predmety, pisoárovej do D 50 mm</t>
  </si>
  <si>
    <t>682423880</t>
  </si>
  <si>
    <t>64</t>
  </si>
  <si>
    <t>551620011000.S</t>
  </si>
  <si>
    <t>Zápachová uzávierka - sifón pre pisoáre</t>
  </si>
  <si>
    <t>517847080</t>
  </si>
  <si>
    <t>65</t>
  </si>
  <si>
    <t>998725201.S</t>
  </si>
  <si>
    <t>Presun hmôt pre zariaďovacie predmety v objektoch výšky do 6 m</t>
  </si>
  <si>
    <t>-1584128008</t>
  </si>
  <si>
    <t>732</t>
  </si>
  <si>
    <t>Ústredné kúrenie - strojovne</t>
  </si>
  <si>
    <t>66</t>
  </si>
  <si>
    <t>732219225.S1</t>
  </si>
  <si>
    <t>Montáž a dodanie zásobníkového ohrievača vody</t>
  </si>
  <si>
    <t>322004810</t>
  </si>
  <si>
    <t>67</t>
  </si>
  <si>
    <t>1.1.</t>
  </si>
  <si>
    <t>Teplovzdušná jednotka s tepelným čerpadlom Hoval TP-6-P/ST.D1</t>
  </si>
  <si>
    <t>-1693547629</t>
  </si>
  <si>
    <t>P</t>
  </si>
  <si>
    <t>Poznámka k položke:_x000d_
Vzduchový výkon: 6000 m3/h Kapacita chladenia: 40,6 kW Kapacita vykurovania: 34,8 kW Chladivo R32 COP:3,34 EER:2,65 Elektrický príkon ventilátora: 1,12 kW Elektrický príkon Tepelného čerpadla: Chladenie: 9,19 kW, Vykurovanie: 9,19 kW</t>
  </si>
  <si>
    <t>68</t>
  </si>
  <si>
    <t>1.2.</t>
  </si>
  <si>
    <t>Systém riadenia</t>
  </si>
  <si>
    <t>1294696225</t>
  </si>
  <si>
    <t>Poznámka k položke:_x000d_
Systémový ovladač - dotykový displej (zabudovaný do dverí rozvádzača) Regulátor zóny Čidlá teploty do priestoru Zónový rozvádzač (600 x 760 x 210 mm)</t>
  </si>
  <si>
    <t>69</t>
  </si>
  <si>
    <t>1.3.</t>
  </si>
  <si>
    <t>Montáž jednotky</t>
  </si>
  <si>
    <t>-2035759058</t>
  </si>
  <si>
    <t>70</t>
  </si>
  <si>
    <t>1.4.</t>
  </si>
  <si>
    <t xml:space="preserve">Izolované CU potrubie, Doplnenie chladiva R32,  Tlaková skúška CU okruhu</t>
  </si>
  <si>
    <t>kpl</t>
  </si>
  <si>
    <t>-1253824198</t>
  </si>
  <si>
    <t>71</t>
  </si>
  <si>
    <t>1.5.</t>
  </si>
  <si>
    <t>Kondenzačné potrubie</t>
  </si>
  <si>
    <t>953314882</t>
  </si>
  <si>
    <t>72</t>
  </si>
  <si>
    <t>1.6.</t>
  </si>
  <si>
    <t>Elektroinštalačné práce - silové napojenie jednotiek, prekáblovanie komunikácie, osadenie rozvádzača a prvkov MaR</t>
  </si>
  <si>
    <t>1464027208</t>
  </si>
  <si>
    <t>73</t>
  </si>
  <si>
    <t>1.7.</t>
  </si>
  <si>
    <t>Konštrukcia pre teplovzdušnú jednotku, tepelné čerpadlo, spojovací a montážný materiál</t>
  </si>
  <si>
    <t>1534522919</t>
  </si>
  <si>
    <t>74</t>
  </si>
  <si>
    <t>1.8.</t>
  </si>
  <si>
    <t>Dopravné náklady a zdvíhacie zariadenia</t>
  </si>
  <si>
    <t>-1679461863</t>
  </si>
  <si>
    <t>75</t>
  </si>
  <si>
    <t>1.9.</t>
  </si>
  <si>
    <t>Uvedenie do prevádzky</t>
  </si>
  <si>
    <t>-1595672610</t>
  </si>
  <si>
    <t>76</t>
  </si>
  <si>
    <t>1.10.</t>
  </si>
  <si>
    <t>Vypracovanie realizačnej projektovej dokumentácie</t>
  </si>
  <si>
    <t>1583399359</t>
  </si>
  <si>
    <t>763</t>
  </si>
  <si>
    <t xml:space="preserve">Konštrukcie - drevostavby   </t>
  </si>
  <si>
    <t>77</t>
  </si>
  <si>
    <t>763115512.S</t>
  </si>
  <si>
    <t>Priečka SDK hr. 100 mm, kca CW+UW 50, dvojito opláštená doskou štandardnou A 2x12,5 mm, TI 50 mm</t>
  </si>
  <si>
    <t>1054603415</t>
  </si>
  <si>
    <t>78</t>
  </si>
  <si>
    <t>763147113.S</t>
  </si>
  <si>
    <t>Zaplentovanie okna sadrokartónom, doska impregnovaná 12,5 mm</t>
  </si>
  <si>
    <t>1950317415</t>
  </si>
  <si>
    <t>79</t>
  </si>
  <si>
    <t>998763403.S</t>
  </si>
  <si>
    <t>Presun hmôt pre sadrokartónové konštrukcie v stavbách (objektoch) výšky od 7 do 24 m</t>
  </si>
  <si>
    <t>-692541275</t>
  </si>
  <si>
    <t>766</t>
  </si>
  <si>
    <t xml:space="preserve">Konštrukcie stolárske   </t>
  </si>
  <si>
    <t>80</t>
  </si>
  <si>
    <t>766662112.S</t>
  </si>
  <si>
    <t>Montáž dverového krídla otočného jednokrídlového poldrážkového, do existujúcej zárubne, vrátane kovania</t>
  </si>
  <si>
    <t>523273611</t>
  </si>
  <si>
    <t>81</t>
  </si>
  <si>
    <t>611610002900.S</t>
  </si>
  <si>
    <t>Dvere vnútorné jednokrídlové, šírka 600-900 mm, výplň DTD doska, povrch CPL laminát</t>
  </si>
  <si>
    <t>-1886959809</t>
  </si>
  <si>
    <t>82</t>
  </si>
  <si>
    <t>766702111.S</t>
  </si>
  <si>
    <t>Montáž zárubní obložkových pre dvere jednokrídlové</t>
  </si>
  <si>
    <t>-49186259</t>
  </si>
  <si>
    <t>83</t>
  </si>
  <si>
    <t>611810002700.S</t>
  </si>
  <si>
    <t>Zárubňa vnútorná obložková, šírka 600-900 mm, výška 1970 mm, DTD doska, povrch CPL laminát, pre stenu hrúbky do 125 mm, pre jednokrídlové dvere</t>
  </si>
  <si>
    <t>-112407423</t>
  </si>
  <si>
    <t>84</t>
  </si>
  <si>
    <t>998766201.S</t>
  </si>
  <si>
    <t>Presun hmot pre konštrukcie stolárske v objektoch výšky do 6 m</t>
  </si>
  <si>
    <t>-341764892</t>
  </si>
  <si>
    <t>767</t>
  </si>
  <si>
    <t xml:space="preserve">Konštrukcie doplnkové kovové   </t>
  </si>
  <si>
    <t>85</t>
  </si>
  <si>
    <t>767161120</t>
  </si>
  <si>
    <t>Montáž zábradlia rovného z rúrok do muriva, s hmotnosťou 1 metra zábradlia do 30 kg</t>
  </si>
  <si>
    <t>-1629029830</t>
  </si>
  <si>
    <t>86</t>
  </si>
  <si>
    <t>5534667300</t>
  </si>
  <si>
    <t>Zábradlie interiérové oceľové vrát. povrch. úpravy, výška do 120 cm</t>
  </si>
  <si>
    <t>-54611887</t>
  </si>
  <si>
    <t>87</t>
  </si>
  <si>
    <t>767995230.S1</t>
  </si>
  <si>
    <t xml:space="preserve">Prispôsobenie oceľ. schodov pre hendikepovaných + šikmá plošina  Garaventa Lift (Xpress II) </t>
  </si>
  <si>
    <t>-1287094081</t>
  </si>
  <si>
    <t>88</t>
  </si>
  <si>
    <t>998767202.S</t>
  </si>
  <si>
    <t>Presun hmôt pre kovové stavebné doplnkové konštrukcie v objektoch výšky nad 6 do 12 m</t>
  </si>
  <si>
    <t>-245364566</t>
  </si>
  <si>
    <t>771</t>
  </si>
  <si>
    <t xml:space="preserve">Podlahy z dlaždíc   </t>
  </si>
  <si>
    <t>89</t>
  </si>
  <si>
    <t>771576109.S</t>
  </si>
  <si>
    <t xml:space="preserve">Montáž podláh z dlaždíc keramických do tmelu flexibilného </t>
  </si>
  <si>
    <t>1257070294</t>
  </si>
  <si>
    <t>90</t>
  </si>
  <si>
    <t>597740001600.S</t>
  </si>
  <si>
    <t>Dlaždice keramické</t>
  </si>
  <si>
    <t>-1307925978</t>
  </si>
  <si>
    <t>91</t>
  </si>
  <si>
    <t>771991201.S</t>
  </si>
  <si>
    <t>Príprava podkladu prebrúsením strojne brúskou na betón pred kladením dlažby</t>
  </si>
  <si>
    <t>85455634</t>
  </si>
  <si>
    <t>92</t>
  </si>
  <si>
    <t>998771201.S</t>
  </si>
  <si>
    <t>Presun hmôt pre podlahy z dlaždíc v objektoch výšky do 6m</t>
  </si>
  <si>
    <t>-1116729606</t>
  </si>
  <si>
    <t>775</t>
  </si>
  <si>
    <t xml:space="preserve">Podlahy vlysové a parketové   </t>
  </si>
  <si>
    <t>93</t>
  </si>
  <si>
    <t>775413130.S</t>
  </si>
  <si>
    <t>Montáž podlahových soklíkov alebo líšt obvodových lepením</t>
  </si>
  <si>
    <t>1970538597</t>
  </si>
  <si>
    <t>94</t>
  </si>
  <si>
    <t>611990003200.S</t>
  </si>
  <si>
    <t xml:space="preserve">Lišta soklová </t>
  </si>
  <si>
    <t>1260508099</t>
  </si>
  <si>
    <t>95</t>
  </si>
  <si>
    <t>775550080.S</t>
  </si>
  <si>
    <t>Montáž podlahy z laminátových a drevených parkiet, šírka do 190 mm, položená voľne</t>
  </si>
  <si>
    <t>1542396674</t>
  </si>
  <si>
    <t>96</t>
  </si>
  <si>
    <t>611980003900.S</t>
  </si>
  <si>
    <t>Drevená podlaha interiérová</t>
  </si>
  <si>
    <t>-1156297025</t>
  </si>
  <si>
    <t>97</t>
  </si>
  <si>
    <t>998775201.S</t>
  </si>
  <si>
    <t>Presun hmôt pre podlahy vlysové a parketové v objektoch výšky do 6 m</t>
  </si>
  <si>
    <t>-1780054815</t>
  </si>
  <si>
    <t>781</t>
  </si>
  <si>
    <t xml:space="preserve">Dokončovacie práce a obklady   </t>
  </si>
  <si>
    <t>98</t>
  </si>
  <si>
    <t>781445213.S</t>
  </si>
  <si>
    <t>Montáž obkladov vnútor. stien z obkladačiek kladených do tmelu flexibilného</t>
  </si>
  <si>
    <t>-1936785121</t>
  </si>
  <si>
    <t>597740002300.S</t>
  </si>
  <si>
    <t>Dlaždice keramické, gresové</t>
  </si>
  <si>
    <t>499695693</t>
  </si>
  <si>
    <t>100</t>
  </si>
  <si>
    <t>998781201.S</t>
  </si>
  <si>
    <t>Presun hmôt pre obklady keramické v objektoch výšky do 6 m</t>
  </si>
  <si>
    <t>-1085773381</t>
  </si>
  <si>
    <t>783</t>
  </si>
  <si>
    <t xml:space="preserve">Nátery   </t>
  </si>
  <si>
    <t>101</t>
  </si>
  <si>
    <t>783894622.S</t>
  </si>
  <si>
    <t>Náter farbami akrylátovými ekologickými riediteľnými vodou, biely náter sadrokartónových stien 2x</t>
  </si>
  <si>
    <t>-857070326</t>
  </si>
  <si>
    <t>784</t>
  </si>
  <si>
    <t xml:space="preserve">Maľby   </t>
  </si>
  <si>
    <t>102</t>
  </si>
  <si>
    <t>784410120.S</t>
  </si>
  <si>
    <t>Penetrovanie jednonásobné hrubozrnných,savých podkladov výšky do 3,80 m</t>
  </si>
  <si>
    <t>11701839</t>
  </si>
  <si>
    <t>103</t>
  </si>
  <si>
    <t>784430011.S</t>
  </si>
  <si>
    <t>Maľby akrylátové základné dvojnásobné, ručne nanášané na hrubozrnný podklad výšky do 3,80 m</t>
  </si>
  <si>
    <t>1013601022</t>
  </si>
  <si>
    <t>Práce a dodávky M</t>
  </si>
  <si>
    <t>21-M</t>
  </si>
  <si>
    <t>Elektromontáže</t>
  </si>
  <si>
    <t>104</t>
  </si>
  <si>
    <t>210200006</t>
  </si>
  <si>
    <t>Elektroinštalačné práce</t>
  </si>
  <si>
    <t>-42251104</t>
  </si>
  <si>
    <t>105</t>
  </si>
  <si>
    <t>210451005.S</t>
  </si>
  <si>
    <t>Montáž vykurovacej rohože do lepidla + zapojenie</t>
  </si>
  <si>
    <t>1722919407</t>
  </si>
  <si>
    <t>106</t>
  </si>
  <si>
    <t>341720015800</t>
  </si>
  <si>
    <t>Rohož vykurovacia pod dlažbu do vlhkých priestorov</t>
  </si>
  <si>
    <t>128</t>
  </si>
  <si>
    <t>1833160986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</si>
</sst>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0.23000000000000001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>
        <f>ROUND(AV94, 2)</f>
        <v>0</v>
      </c>
      <c r="AL29" s="44"/>
      <c r="AM29" s="44"/>
      <c r="AN29" s="44"/>
      <c r="AO29" s="44"/>
      <c r="AP29" s="44"/>
      <c r="AQ29" s="44"/>
      <c r="AR29" s="48"/>
      <c r="BE29" s="49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0.23000000000000001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>
        <f>ROUND(AW94, 2)</f>
        <v>0</v>
      </c>
      <c r="AL30" s="44"/>
      <c r="AM30" s="44"/>
      <c r="AN30" s="44"/>
      <c r="AO30" s="44"/>
      <c r="AP30" s="44"/>
      <c r="AQ30" s="44"/>
      <c r="AR30" s="48"/>
      <c r="BE30" s="49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46">
        <v>0.23000000000000001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>
        <v>0</v>
      </c>
      <c r="AL31" s="44"/>
      <c r="AM31" s="44"/>
      <c r="AN31" s="44"/>
      <c r="AO31" s="44"/>
      <c r="AP31" s="44"/>
      <c r="AQ31" s="44"/>
      <c r="AR31" s="48"/>
      <c r="BE31" s="49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46">
        <v>0.23000000000000001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>
        <v>0</v>
      </c>
      <c r="AL32" s="44"/>
      <c r="AM32" s="44"/>
      <c r="AN32" s="44"/>
      <c r="AO32" s="44"/>
      <c r="AP32" s="44"/>
      <c r="AQ32" s="44"/>
      <c r="AR32" s="48"/>
      <c r="BE32" s="49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>
        <v>0</v>
      </c>
      <c r="AL33" s="44"/>
      <c r="AM33" s="44"/>
      <c r="AN33" s="44"/>
      <c r="AO33" s="44"/>
      <c r="AP33" s="44"/>
      <c r="AQ33" s="44"/>
      <c r="AR33" s="48"/>
      <c r="BE33" s="49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0"/>
      <c r="D35" s="51" t="s">
        <v>45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46</v>
      </c>
      <c r="U35" s="52"/>
      <c r="V35" s="52"/>
      <c r="W35" s="52"/>
      <c r="X35" s="54" t="s">
        <v>47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7"/>
      <c r="C49" s="58"/>
      <c r="D49" s="59" t="s">
        <v>48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49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2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2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2" t="s">
        <v>50</v>
      </c>
      <c r="AI60" s="39"/>
      <c r="AJ60" s="39"/>
      <c r="AK60" s="39"/>
      <c r="AL60" s="39"/>
      <c r="AM60" s="62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9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2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2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2" t="s">
        <v>50</v>
      </c>
      <c r="AI75" s="39"/>
      <c r="AJ75" s="39"/>
      <c r="AK75" s="39"/>
      <c r="AL75" s="39"/>
      <c r="AM75" s="62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1"/>
      <c r="BE77" s="35"/>
    </row>
    <row r="81" s="2" customFormat="1" ht="6.96" customHeight="1">
      <c r="A81" s="35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8"/>
      <c r="C84" s="29" t="s">
        <v>12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02-08-2025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15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Multifunkčné športové centrum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6" t="str">
        <f>IF(K8="","",K8)</f>
        <v>Devínska Nová Ves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7" t="str">
        <f>IF(AN8= "","",AN8)</f>
        <v>27. 2. 2025</v>
      </c>
      <c r="AN87" s="77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9" t="str">
        <f>IF(E11= "","",E11)</f>
        <v>futbalzona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8" t="str">
        <f>IF(E17="","",E17)</f>
        <v>Ing. Gábor Csiba</v>
      </c>
      <c r="AN89" s="69"/>
      <c r="AO89" s="69"/>
      <c r="AP89" s="69"/>
      <c r="AQ89" s="37"/>
      <c r="AR89" s="41"/>
      <c r="AS89" s="79" t="s">
        <v>55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9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78" t="str">
        <f>IF(E20="","",E20)</f>
        <v xml:space="preserve"> </v>
      </c>
      <c r="AN90" s="69"/>
      <c r="AO90" s="69"/>
      <c r="AP90" s="69"/>
      <c r="AQ90" s="37"/>
      <c r="AR90" s="41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5"/>
    </row>
    <row r="92" s="2" customFormat="1" ht="29.28" customHeight="1">
      <c r="A92" s="35"/>
      <c r="B92" s="36"/>
      <c r="C92" s="91" t="s">
        <v>56</v>
      </c>
      <c r="D92" s="92"/>
      <c r="E92" s="92"/>
      <c r="F92" s="92"/>
      <c r="G92" s="92"/>
      <c r="H92" s="93"/>
      <c r="I92" s="94" t="s">
        <v>57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58</v>
      </c>
      <c r="AH92" s="92"/>
      <c r="AI92" s="92"/>
      <c r="AJ92" s="92"/>
      <c r="AK92" s="92"/>
      <c r="AL92" s="92"/>
      <c r="AM92" s="92"/>
      <c r="AN92" s="94" t="s">
        <v>59</v>
      </c>
      <c r="AO92" s="92"/>
      <c r="AP92" s="96"/>
      <c r="AQ92" s="97" t="s">
        <v>60</v>
      </c>
      <c r="AR92" s="41"/>
      <c r="AS92" s="98" t="s">
        <v>61</v>
      </c>
      <c r="AT92" s="99" t="s">
        <v>62</v>
      </c>
      <c r="AU92" s="99" t="s">
        <v>63</v>
      </c>
      <c r="AV92" s="99" t="s">
        <v>64</v>
      </c>
      <c r="AW92" s="99" t="s">
        <v>65</v>
      </c>
      <c r="AX92" s="99" t="s">
        <v>66</v>
      </c>
      <c r="AY92" s="99" t="s">
        <v>67</v>
      </c>
      <c r="AZ92" s="99" t="s">
        <v>68</v>
      </c>
      <c r="BA92" s="99" t="s">
        <v>69</v>
      </c>
      <c r="BB92" s="99" t="s">
        <v>70</v>
      </c>
      <c r="BC92" s="99" t="s">
        <v>71</v>
      </c>
      <c r="BD92" s="100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5"/>
    </row>
    <row r="94" s="6" customFormat="1" ht="32.4" customHeight="1">
      <c r="A94" s="6"/>
      <c r="B94" s="104"/>
      <c r="C94" s="105" t="s">
        <v>73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74</v>
      </c>
      <c r="BT94" s="115" t="s">
        <v>75</v>
      </c>
      <c r="BU94" s="116" t="s">
        <v>76</v>
      </c>
      <c r="BV94" s="115" t="s">
        <v>77</v>
      </c>
      <c r="BW94" s="115" t="s">
        <v>5</v>
      </c>
      <c r="BX94" s="115" t="s">
        <v>78</v>
      </c>
      <c r="CL94" s="115" t="s">
        <v>1</v>
      </c>
    </row>
    <row r="95" s="7" customFormat="1" ht="16.5" customHeight="1">
      <c r="A95" s="117" t="s">
        <v>79</v>
      </c>
      <c r="B95" s="118"/>
      <c r="C95" s="119"/>
      <c r="D95" s="120" t="s">
        <v>80</v>
      </c>
      <c r="E95" s="120"/>
      <c r="F95" s="120"/>
      <c r="G95" s="120"/>
      <c r="H95" s="120"/>
      <c r="I95" s="121"/>
      <c r="J95" s="120" t="s">
        <v>16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'01 - Multifunkčné športov...'!J30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81</v>
      </c>
      <c r="AR95" s="124"/>
      <c r="AS95" s="125">
        <v>0</v>
      </c>
      <c r="AT95" s="126">
        <f>ROUND(SUM(AV95:AW95),2)</f>
        <v>0</v>
      </c>
      <c r="AU95" s="127">
        <f>'01 - Multifunkčné športov...'!P138</f>
        <v>0</v>
      </c>
      <c r="AV95" s="126">
        <f>'01 - Multifunkčné športov...'!J33</f>
        <v>0</v>
      </c>
      <c r="AW95" s="126">
        <f>'01 - Multifunkčné športov...'!J34</f>
        <v>0</v>
      </c>
      <c r="AX95" s="126">
        <f>'01 - Multifunkčné športov...'!J35</f>
        <v>0</v>
      </c>
      <c r="AY95" s="126">
        <f>'01 - Multifunkčné športov...'!J36</f>
        <v>0</v>
      </c>
      <c r="AZ95" s="126">
        <f>'01 - Multifunkčné športov...'!F33</f>
        <v>0</v>
      </c>
      <c r="BA95" s="126">
        <f>'01 - Multifunkčné športov...'!F34</f>
        <v>0</v>
      </c>
      <c r="BB95" s="126">
        <f>'01 - Multifunkčné športov...'!F35</f>
        <v>0</v>
      </c>
      <c r="BC95" s="126">
        <f>'01 - Multifunkčné športov...'!F36</f>
        <v>0</v>
      </c>
      <c r="BD95" s="128">
        <f>'01 - Multifunkčné športov...'!F37</f>
        <v>0</v>
      </c>
      <c r="BE95" s="7"/>
      <c r="BT95" s="129" t="s">
        <v>82</v>
      </c>
      <c r="BV95" s="129" t="s">
        <v>77</v>
      </c>
      <c r="BW95" s="129" t="s">
        <v>83</v>
      </c>
      <c r="BX95" s="129" t="s">
        <v>5</v>
      </c>
      <c r="CL95" s="129" t="s">
        <v>1</v>
      </c>
      <c r="CM95" s="129" t="s">
        <v>75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WLQtuRhK2yridcWiuPMQoZo+sPTFPl2Th+z0LHyo5M+Rq0T1pQdijCRnCJ7CLK0dKLjHTKuIAZUvRLo757/WXw==" hashValue="q1WJZplFVqhe3InQNEkmyOtqBGT02DrlD7X2aCj67uKbB2nkNobjOpVYN+DyjbrnJCzmknZ14SPvHOY8NwiDA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Multifunkčné šport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7"/>
      <c r="AT3" s="14" t="s">
        <v>75</v>
      </c>
    </row>
    <row r="4" s="1" customFormat="1" ht="24.96" customHeight="1">
      <c r="B4" s="17"/>
      <c r="D4" s="132" t="s">
        <v>84</v>
      </c>
      <c r="L4" s="17"/>
      <c r="M4" s="133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4" t="s">
        <v>15</v>
      </c>
      <c r="L6" s="17"/>
    </row>
    <row r="7" s="1" customFormat="1" ht="16.5" customHeight="1">
      <c r="B7" s="17"/>
      <c r="E7" s="135" t="str">
        <f>'Rekapitulácia stavby'!K6</f>
        <v>Multifunkčné športové centrum</v>
      </c>
      <c r="F7" s="134"/>
      <c r="G7" s="134"/>
      <c r="H7" s="134"/>
      <c r="L7" s="17"/>
    </row>
    <row r="8" s="2" customFormat="1" ht="12" customHeight="1">
      <c r="A8" s="35"/>
      <c r="B8" s="41"/>
      <c r="C8" s="35"/>
      <c r="D8" s="134" t="s">
        <v>85</v>
      </c>
      <c r="E8" s="35"/>
      <c r="F8" s="35"/>
      <c r="G8" s="35"/>
      <c r="H8" s="35"/>
      <c r="I8" s="35"/>
      <c r="J8" s="35"/>
      <c r="K8" s="35"/>
      <c r="L8" s="6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6" t="s">
        <v>86</v>
      </c>
      <c r="F9" s="35"/>
      <c r="G9" s="35"/>
      <c r="H9" s="35"/>
      <c r="I9" s="35"/>
      <c r="J9" s="35"/>
      <c r="K9" s="35"/>
      <c r="L9" s="6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4" t="s">
        <v>17</v>
      </c>
      <c r="E11" s="35"/>
      <c r="F11" s="137" t="s">
        <v>1</v>
      </c>
      <c r="G11" s="35"/>
      <c r="H11" s="35"/>
      <c r="I11" s="134" t="s">
        <v>18</v>
      </c>
      <c r="J11" s="137" t="s">
        <v>1</v>
      </c>
      <c r="K11" s="35"/>
      <c r="L11" s="6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4" t="s">
        <v>19</v>
      </c>
      <c r="E12" s="35"/>
      <c r="F12" s="137" t="s">
        <v>20</v>
      </c>
      <c r="G12" s="35"/>
      <c r="H12" s="35"/>
      <c r="I12" s="134" t="s">
        <v>21</v>
      </c>
      <c r="J12" s="138" t="str">
        <f>'Rekapitulácia stavby'!AN8</f>
        <v>27. 2. 2025</v>
      </c>
      <c r="K12" s="35"/>
      <c r="L12" s="6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4" t="s">
        <v>23</v>
      </c>
      <c r="E14" s="35"/>
      <c r="F14" s="35"/>
      <c r="G14" s="35"/>
      <c r="H14" s="35"/>
      <c r="I14" s="134" t="s">
        <v>24</v>
      </c>
      <c r="J14" s="137" t="s">
        <v>1</v>
      </c>
      <c r="K14" s="35"/>
      <c r="L14" s="6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7" t="s">
        <v>25</v>
      </c>
      <c r="F15" s="35"/>
      <c r="G15" s="35"/>
      <c r="H15" s="35"/>
      <c r="I15" s="134" t="s">
        <v>26</v>
      </c>
      <c r="J15" s="137" t="s">
        <v>1</v>
      </c>
      <c r="K15" s="35"/>
      <c r="L15" s="6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4" t="s">
        <v>27</v>
      </c>
      <c r="E17" s="35"/>
      <c r="F17" s="35"/>
      <c r="G17" s="35"/>
      <c r="H17" s="35"/>
      <c r="I17" s="134" t="s">
        <v>24</v>
      </c>
      <c r="J17" s="30" t="str">
        <f>'Rekapitulácia stavby'!AN13</f>
        <v>Vyplň údaj</v>
      </c>
      <c r="K17" s="35"/>
      <c r="L17" s="6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37"/>
      <c r="G18" s="137"/>
      <c r="H18" s="137"/>
      <c r="I18" s="134" t="s">
        <v>26</v>
      </c>
      <c r="J18" s="30" t="str">
        <f>'Rekapitulácia stavby'!AN14</f>
        <v>Vyplň údaj</v>
      </c>
      <c r="K18" s="35"/>
      <c r="L18" s="6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4" t="s">
        <v>29</v>
      </c>
      <c r="E20" s="35"/>
      <c r="F20" s="35"/>
      <c r="G20" s="35"/>
      <c r="H20" s="35"/>
      <c r="I20" s="134" t="s">
        <v>24</v>
      </c>
      <c r="J20" s="137" t="s">
        <v>1</v>
      </c>
      <c r="K20" s="35"/>
      <c r="L20" s="6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7" t="s">
        <v>30</v>
      </c>
      <c r="F21" s="35"/>
      <c r="G21" s="35"/>
      <c r="H21" s="35"/>
      <c r="I21" s="134" t="s">
        <v>26</v>
      </c>
      <c r="J21" s="137" t="s">
        <v>1</v>
      </c>
      <c r="K21" s="35"/>
      <c r="L21" s="6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4" t="s">
        <v>32</v>
      </c>
      <c r="E23" s="35"/>
      <c r="F23" s="35"/>
      <c r="G23" s="35"/>
      <c r="H23" s="35"/>
      <c r="I23" s="134" t="s">
        <v>24</v>
      </c>
      <c r="J23" s="137" t="str">
        <f>IF('Rekapitulácia stavby'!AN19="","",'Rekapitulácia stavby'!AN19)</f>
        <v/>
      </c>
      <c r="K23" s="35"/>
      <c r="L23" s="6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7" t="str">
        <f>IF('Rekapitulácia stavby'!E20="","",'Rekapitulácia stavby'!E20)</f>
        <v xml:space="preserve"> </v>
      </c>
      <c r="F24" s="35"/>
      <c r="G24" s="35"/>
      <c r="H24" s="35"/>
      <c r="I24" s="134" t="s">
        <v>26</v>
      </c>
      <c r="J24" s="137" t="str">
        <f>IF('Rekapitulácia stavby'!AN20="","",'Rekapitulácia stavby'!AN20)</f>
        <v/>
      </c>
      <c r="K24" s="35"/>
      <c r="L24" s="6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1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4" t="s">
        <v>34</v>
      </c>
      <c r="E26" s="35"/>
      <c r="F26" s="35"/>
      <c r="G26" s="35"/>
      <c r="H26" s="35"/>
      <c r="I26" s="35"/>
      <c r="J26" s="35"/>
      <c r="K26" s="35"/>
      <c r="L26" s="6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39"/>
      <c r="B27" s="140"/>
      <c r="C27" s="139"/>
      <c r="D27" s="139"/>
      <c r="E27" s="141" t="s">
        <v>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3"/>
      <c r="E29" s="143"/>
      <c r="F29" s="143"/>
      <c r="G29" s="143"/>
      <c r="H29" s="143"/>
      <c r="I29" s="143"/>
      <c r="J29" s="143"/>
      <c r="K29" s="143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</row>
    <row r="30" s="2" customFormat="1" ht="25.44" customHeight="1">
      <c r="A30" s="35"/>
      <c r="B30" s="41"/>
      <c r="C30" s="35"/>
      <c r="D30" s="146" t="s">
        <v>35</v>
      </c>
      <c r="E30" s="35"/>
      <c r="F30" s="35"/>
      <c r="G30" s="35"/>
      <c r="H30" s="35"/>
      <c r="I30" s="35"/>
      <c r="J30" s="147">
        <f>ROUND(J138, 2)</f>
        <v>0</v>
      </c>
      <c r="K30" s="35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</row>
    <row r="31" s="2" customFormat="1" ht="6.96" customHeight="1">
      <c r="A31" s="35"/>
      <c r="B31" s="41"/>
      <c r="C31" s="35"/>
      <c r="D31" s="143"/>
      <c r="E31" s="143"/>
      <c r="F31" s="143"/>
      <c r="G31" s="143"/>
      <c r="H31" s="143"/>
      <c r="I31" s="143"/>
      <c r="J31" s="143"/>
      <c r="K31" s="143"/>
      <c r="L31" s="6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8" t="s">
        <v>37</v>
      </c>
      <c r="G32" s="35"/>
      <c r="H32" s="35"/>
      <c r="I32" s="148" t="s">
        <v>36</v>
      </c>
      <c r="J32" s="148" t="s">
        <v>38</v>
      </c>
      <c r="K32" s="35"/>
      <c r="L32" s="6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49" t="s">
        <v>39</v>
      </c>
      <c r="E33" s="150" t="s">
        <v>40</v>
      </c>
      <c r="F33" s="151">
        <f>ROUND((SUM(BE138:BE268)),  2)</f>
        <v>0</v>
      </c>
      <c r="G33" s="145"/>
      <c r="H33" s="145"/>
      <c r="I33" s="152">
        <v>0.23000000000000001</v>
      </c>
      <c r="J33" s="151">
        <f>ROUND(((SUM(BE138:BE268))*I33),  2)</f>
        <v>0</v>
      </c>
      <c r="K33" s="35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</row>
    <row r="34" s="2" customFormat="1" ht="14.4" customHeight="1">
      <c r="A34" s="35"/>
      <c r="B34" s="41"/>
      <c r="C34" s="35"/>
      <c r="D34" s="35"/>
      <c r="E34" s="150" t="s">
        <v>41</v>
      </c>
      <c r="F34" s="151">
        <f>ROUND((SUM(BF138:BF268)),  2)</f>
        <v>0</v>
      </c>
      <c r="G34" s="145"/>
      <c r="H34" s="145"/>
      <c r="I34" s="152">
        <v>0.23000000000000001</v>
      </c>
      <c r="J34" s="151">
        <f>ROUND(((SUM(BF138:BF268))*I34),  2)</f>
        <v>0</v>
      </c>
      <c r="K34" s="35"/>
      <c r="L34" s="6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4" t="s">
        <v>42</v>
      </c>
      <c r="F35" s="153">
        <f>ROUND((SUM(BG138:BG268)),  2)</f>
        <v>0</v>
      </c>
      <c r="G35" s="35"/>
      <c r="H35" s="35"/>
      <c r="I35" s="154">
        <v>0.23000000000000001</v>
      </c>
      <c r="J35" s="153">
        <f>0</f>
        <v>0</v>
      </c>
      <c r="K35" s="35"/>
      <c r="L35" s="61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4" t="s">
        <v>43</v>
      </c>
      <c r="F36" s="153">
        <f>ROUND((SUM(BH138:BH268)),  2)</f>
        <v>0</v>
      </c>
      <c r="G36" s="35"/>
      <c r="H36" s="35"/>
      <c r="I36" s="154">
        <v>0.23000000000000001</v>
      </c>
      <c r="J36" s="153">
        <f>0</f>
        <v>0</v>
      </c>
      <c r="K36" s="35"/>
      <c r="L36" s="6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0" t="s">
        <v>44</v>
      </c>
      <c r="F37" s="151">
        <f>ROUND((SUM(BI138:BI268)),  2)</f>
        <v>0</v>
      </c>
      <c r="G37" s="145"/>
      <c r="H37" s="145"/>
      <c r="I37" s="152">
        <v>0</v>
      </c>
      <c r="J37" s="151">
        <f>0</f>
        <v>0</v>
      </c>
      <c r="K37" s="35"/>
      <c r="L37" s="6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1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1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1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1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1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1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1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1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87</v>
      </c>
      <c r="D82" s="37"/>
      <c r="E82" s="37"/>
      <c r="F82" s="37"/>
      <c r="G82" s="37"/>
      <c r="H82" s="37"/>
      <c r="I82" s="37"/>
      <c r="J82" s="37"/>
      <c r="K82" s="37"/>
      <c r="L82" s="61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1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1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3" t="str">
        <f>E7</f>
        <v>Multifunkčné športové centrum</v>
      </c>
      <c r="F85" s="29"/>
      <c r="G85" s="29"/>
      <c r="H85" s="29"/>
      <c r="I85" s="37"/>
      <c r="J85" s="37"/>
      <c r="K85" s="37"/>
      <c r="L85" s="6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85</v>
      </c>
      <c r="D86" s="37"/>
      <c r="E86" s="37"/>
      <c r="F86" s="37"/>
      <c r="G86" s="37"/>
      <c r="H86" s="37"/>
      <c r="I86" s="37"/>
      <c r="J86" s="37"/>
      <c r="K86" s="37"/>
      <c r="L86" s="61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4" t="str">
        <f>E9</f>
        <v>01 - Multifunkčné športové centrum</v>
      </c>
      <c r="F87" s="37"/>
      <c r="G87" s="37"/>
      <c r="H87" s="37"/>
      <c r="I87" s="37"/>
      <c r="J87" s="37"/>
      <c r="K87" s="37"/>
      <c r="L87" s="61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1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Devínska Nová Ves</v>
      </c>
      <c r="G89" s="37"/>
      <c r="H89" s="37"/>
      <c r="I89" s="29" t="s">
        <v>21</v>
      </c>
      <c r="J89" s="77" t="str">
        <f>IF(J12="","",J12)</f>
        <v>27. 2. 2025</v>
      </c>
      <c r="K89" s="37"/>
      <c r="L89" s="6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1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futbalzona s.r.o.</v>
      </c>
      <c r="G91" s="37"/>
      <c r="H91" s="37"/>
      <c r="I91" s="29" t="s">
        <v>29</v>
      </c>
      <c r="J91" s="33" t="str">
        <f>E21</f>
        <v>Ing. Gábor Csiba</v>
      </c>
      <c r="K91" s="37"/>
      <c r="L91" s="61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1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1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4" t="s">
        <v>88</v>
      </c>
      <c r="D94" s="175"/>
      <c r="E94" s="175"/>
      <c r="F94" s="175"/>
      <c r="G94" s="175"/>
      <c r="H94" s="175"/>
      <c r="I94" s="175"/>
      <c r="J94" s="176" t="s">
        <v>89</v>
      </c>
      <c r="K94" s="175"/>
      <c r="L94" s="61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1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7" t="s">
        <v>90</v>
      </c>
      <c r="D96" s="37"/>
      <c r="E96" s="37"/>
      <c r="F96" s="37"/>
      <c r="G96" s="37"/>
      <c r="H96" s="37"/>
      <c r="I96" s="37"/>
      <c r="J96" s="108">
        <f>J138</f>
        <v>0</v>
      </c>
      <c r="K96" s="37"/>
      <c r="L96" s="61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91</v>
      </c>
    </row>
    <row r="97" hidden="1" s="9" customFormat="1" ht="24.96" customHeight="1">
      <c r="A97" s="9"/>
      <c r="B97" s="178"/>
      <c r="C97" s="179"/>
      <c r="D97" s="180" t="s">
        <v>92</v>
      </c>
      <c r="E97" s="181"/>
      <c r="F97" s="181"/>
      <c r="G97" s="181"/>
      <c r="H97" s="181"/>
      <c r="I97" s="181"/>
      <c r="J97" s="182">
        <f>J139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93</v>
      </c>
      <c r="E98" s="187"/>
      <c r="F98" s="187"/>
      <c r="G98" s="187"/>
      <c r="H98" s="187"/>
      <c r="I98" s="187"/>
      <c r="J98" s="188">
        <f>J140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94</v>
      </c>
      <c r="E99" s="187"/>
      <c r="F99" s="187"/>
      <c r="G99" s="187"/>
      <c r="H99" s="187"/>
      <c r="I99" s="187"/>
      <c r="J99" s="188">
        <f>J142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95</v>
      </c>
      <c r="E100" s="187"/>
      <c r="F100" s="187"/>
      <c r="G100" s="187"/>
      <c r="H100" s="187"/>
      <c r="I100" s="187"/>
      <c r="J100" s="188">
        <f>J146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4"/>
      <c r="C101" s="185"/>
      <c r="D101" s="186" t="s">
        <v>96</v>
      </c>
      <c r="E101" s="187"/>
      <c r="F101" s="187"/>
      <c r="G101" s="187"/>
      <c r="H101" s="187"/>
      <c r="I101" s="187"/>
      <c r="J101" s="188">
        <f>J156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78"/>
      <c r="C102" s="179"/>
      <c r="D102" s="180" t="s">
        <v>97</v>
      </c>
      <c r="E102" s="181"/>
      <c r="F102" s="181"/>
      <c r="G102" s="181"/>
      <c r="H102" s="181"/>
      <c r="I102" s="181"/>
      <c r="J102" s="182">
        <f>J158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84"/>
      <c r="C103" s="185"/>
      <c r="D103" s="186" t="s">
        <v>98</v>
      </c>
      <c r="E103" s="187"/>
      <c r="F103" s="187"/>
      <c r="G103" s="187"/>
      <c r="H103" s="187"/>
      <c r="I103" s="187"/>
      <c r="J103" s="188">
        <f>J159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4"/>
      <c r="C104" s="185"/>
      <c r="D104" s="186" t="s">
        <v>99</v>
      </c>
      <c r="E104" s="187"/>
      <c r="F104" s="187"/>
      <c r="G104" s="187"/>
      <c r="H104" s="187"/>
      <c r="I104" s="187"/>
      <c r="J104" s="188">
        <f>J170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4"/>
      <c r="C105" s="185"/>
      <c r="D105" s="186" t="s">
        <v>100</v>
      </c>
      <c r="E105" s="187"/>
      <c r="F105" s="187"/>
      <c r="G105" s="187"/>
      <c r="H105" s="187"/>
      <c r="I105" s="187"/>
      <c r="J105" s="188">
        <f>J176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4"/>
      <c r="C106" s="185"/>
      <c r="D106" s="186" t="s">
        <v>101</v>
      </c>
      <c r="E106" s="187"/>
      <c r="F106" s="187"/>
      <c r="G106" s="187"/>
      <c r="H106" s="187"/>
      <c r="I106" s="187"/>
      <c r="J106" s="188">
        <f>J180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4"/>
      <c r="C107" s="185"/>
      <c r="D107" s="186" t="s">
        <v>102</v>
      </c>
      <c r="E107" s="187"/>
      <c r="F107" s="187"/>
      <c r="G107" s="187"/>
      <c r="H107" s="187"/>
      <c r="I107" s="187"/>
      <c r="J107" s="188">
        <f>J182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84"/>
      <c r="C108" s="185"/>
      <c r="D108" s="186" t="s">
        <v>103</v>
      </c>
      <c r="E108" s="187"/>
      <c r="F108" s="187"/>
      <c r="G108" s="187"/>
      <c r="H108" s="187"/>
      <c r="I108" s="187"/>
      <c r="J108" s="188">
        <f>J215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4"/>
      <c r="C109" s="185"/>
      <c r="D109" s="186" t="s">
        <v>104</v>
      </c>
      <c r="E109" s="187"/>
      <c r="F109" s="187"/>
      <c r="G109" s="187"/>
      <c r="H109" s="187"/>
      <c r="I109" s="187"/>
      <c r="J109" s="188">
        <f>J229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84"/>
      <c r="C110" s="185"/>
      <c r="D110" s="186" t="s">
        <v>105</v>
      </c>
      <c r="E110" s="187"/>
      <c r="F110" s="187"/>
      <c r="G110" s="187"/>
      <c r="H110" s="187"/>
      <c r="I110" s="187"/>
      <c r="J110" s="188">
        <f>J233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84"/>
      <c r="C111" s="185"/>
      <c r="D111" s="186" t="s">
        <v>106</v>
      </c>
      <c r="E111" s="187"/>
      <c r="F111" s="187"/>
      <c r="G111" s="187"/>
      <c r="H111" s="187"/>
      <c r="I111" s="187"/>
      <c r="J111" s="188">
        <f>J239</f>
        <v>0</v>
      </c>
      <c r="K111" s="185"/>
      <c r="L111" s="18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84"/>
      <c r="C112" s="185"/>
      <c r="D112" s="186" t="s">
        <v>107</v>
      </c>
      <c r="E112" s="187"/>
      <c r="F112" s="187"/>
      <c r="G112" s="187"/>
      <c r="H112" s="187"/>
      <c r="I112" s="187"/>
      <c r="J112" s="188">
        <f>J244</f>
        <v>0</v>
      </c>
      <c r="K112" s="185"/>
      <c r="L112" s="18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84"/>
      <c r="C113" s="185"/>
      <c r="D113" s="186" t="s">
        <v>108</v>
      </c>
      <c r="E113" s="187"/>
      <c r="F113" s="187"/>
      <c r="G113" s="187"/>
      <c r="H113" s="187"/>
      <c r="I113" s="187"/>
      <c r="J113" s="188">
        <f>J249</f>
        <v>0</v>
      </c>
      <c r="K113" s="185"/>
      <c r="L113" s="18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84"/>
      <c r="C114" s="185"/>
      <c r="D114" s="186" t="s">
        <v>109</v>
      </c>
      <c r="E114" s="187"/>
      <c r="F114" s="187"/>
      <c r="G114" s="187"/>
      <c r="H114" s="187"/>
      <c r="I114" s="187"/>
      <c r="J114" s="188">
        <f>J255</f>
        <v>0</v>
      </c>
      <c r="K114" s="185"/>
      <c r="L114" s="18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84"/>
      <c r="C115" s="185"/>
      <c r="D115" s="186" t="s">
        <v>110</v>
      </c>
      <c r="E115" s="187"/>
      <c r="F115" s="187"/>
      <c r="G115" s="187"/>
      <c r="H115" s="187"/>
      <c r="I115" s="187"/>
      <c r="J115" s="188">
        <f>J259</f>
        <v>0</v>
      </c>
      <c r="K115" s="185"/>
      <c r="L115" s="18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84"/>
      <c r="C116" s="185"/>
      <c r="D116" s="186" t="s">
        <v>111</v>
      </c>
      <c r="E116" s="187"/>
      <c r="F116" s="187"/>
      <c r="G116" s="187"/>
      <c r="H116" s="187"/>
      <c r="I116" s="187"/>
      <c r="J116" s="188">
        <f>J261</f>
        <v>0</v>
      </c>
      <c r="K116" s="185"/>
      <c r="L116" s="18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9" customFormat="1" ht="24.96" customHeight="1">
      <c r="A117" s="9"/>
      <c r="B117" s="178"/>
      <c r="C117" s="179"/>
      <c r="D117" s="180" t="s">
        <v>112</v>
      </c>
      <c r="E117" s="181"/>
      <c r="F117" s="181"/>
      <c r="G117" s="181"/>
      <c r="H117" s="181"/>
      <c r="I117" s="181"/>
      <c r="J117" s="182">
        <f>J264</f>
        <v>0</v>
      </c>
      <c r="K117" s="179"/>
      <c r="L117" s="183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hidden="1" s="10" customFormat="1" ht="19.92" customHeight="1">
      <c r="A118" s="10"/>
      <c r="B118" s="184"/>
      <c r="C118" s="185"/>
      <c r="D118" s="186" t="s">
        <v>113</v>
      </c>
      <c r="E118" s="187"/>
      <c r="F118" s="187"/>
      <c r="G118" s="187"/>
      <c r="H118" s="187"/>
      <c r="I118" s="187"/>
      <c r="J118" s="188">
        <f>J265</f>
        <v>0</v>
      </c>
      <c r="K118" s="185"/>
      <c r="L118" s="18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hidden="1" s="2" customFormat="1" ht="21.84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1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hidden="1" s="2" customFormat="1" ht="6.96" customHeight="1">
      <c r="A120" s="35"/>
      <c r="B120" s="64"/>
      <c r="C120" s="65"/>
      <c r="D120" s="65"/>
      <c r="E120" s="65"/>
      <c r="F120" s="65"/>
      <c r="G120" s="65"/>
      <c r="H120" s="65"/>
      <c r="I120" s="65"/>
      <c r="J120" s="65"/>
      <c r="K120" s="65"/>
      <c r="L120" s="61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hidden="1"/>
    <row r="122" hidden="1"/>
    <row r="123" hidden="1"/>
    <row r="124" s="2" customFormat="1" ht="6.96" customHeight="1">
      <c r="A124" s="35"/>
      <c r="B124" s="66"/>
      <c r="C124" s="67"/>
      <c r="D124" s="67"/>
      <c r="E124" s="67"/>
      <c r="F124" s="67"/>
      <c r="G124" s="67"/>
      <c r="H124" s="67"/>
      <c r="I124" s="67"/>
      <c r="J124" s="67"/>
      <c r="K124" s="67"/>
      <c r="L124" s="61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4.96" customHeight="1">
      <c r="A125" s="35"/>
      <c r="B125" s="36"/>
      <c r="C125" s="20" t="s">
        <v>114</v>
      </c>
      <c r="D125" s="37"/>
      <c r="E125" s="37"/>
      <c r="F125" s="37"/>
      <c r="G125" s="37"/>
      <c r="H125" s="37"/>
      <c r="I125" s="37"/>
      <c r="J125" s="37"/>
      <c r="K125" s="37"/>
      <c r="L125" s="61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1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2" customHeight="1">
      <c r="A127" s="35"/>
      <c r="B127" s="36"/>
      <c r="C127" s="29" t="s">
        <v>15</v>
      </c>
      <c r="D127" s="37"/>
      <c r="E127" s="37"/>
      <c r="F127" s="37"/>
      <c r="G127" s="37"/>
      <c r="H127" s="37"/>
      <c r="I127" s="37"/>
      <c r="J127" s="37"/>
      <c r="K127" s="37"/>
      <c r="L127" s="61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6.5" customHeight="1">
      <c r="A128" s="35"/>
      <c r="B128" s="36"/>
      <c r="C128" s="37"/>
      <c r="D128" s="37"/>
      <c r="E128" s="173" t="str">
        <f>E7</f>
        <v>Multifunkčné športové centrum</v>
      </c>
      <c r="F128" s="29"/>
      <c r="G128" s="29"/>
      <c r="H128" s="29"/>
      <c r="I128" s="37"/>
      <c r="J128" s="37"/>
      <c r="K128" s="37"/>
      <c r="L128" s="61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2" customHeight="1">
      <c r="A129" s="35"/>
      <c r="B129" s="36"/>
      <c r="C129" s="29" t="s">
        <v>85</v>
      </c>
      <c r="D129" s="37"/>
      <c r="E129" s="37"/>
      <c r="F129" s="37"/>
      <c r="G129" s="37"/>
      <c r="H129" s="37"/>
      <c r="I129" s="37"/>
      <c r="J129" s="37"/>
      <c r="K129" s="37"/>
      <c r="L129" s="61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6.5" customHeight="1">
      <c r="A130" s="35"/>
      <c r="B130" s="36"/>
      <c r="C130" s="37"/>
      <c r="D130" s="37"/>
      <c r="E130" s="74" t="str">
        <f>E9</f>
        <v>01 - Multifunkčné športové centrum</v>
      </c>
      <c r="F130" s="37"/>
      <c r="G130" s="37"/>
      <c r="H130" s="37"/>
      <c r="I130" s="37"/>
      <c r="J130" s="37"/>
      <c r="K130" s="37"/>
      <c r="L130" s="61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6.96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61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19</v>
      </c>
      <c r="D132" s="37"/>
      <c r="E132" s="37"/>
      <c r="F132" s="24" t="str">
        <f>F12</f>
        <v>Devínska Nová Ves</v>
      </c>
      <c r="G132" s="37"/>
      <c r="H132" s="37"/>
      <c r="I132" s="29" t="s">
        <v>21</v>
      </c>
      <c r="J132" s="77" t="str">
        <f>IF(J12="","",J12)</f>
        <v>27. 2. 2025</v>
      </c>
      <c r="K132" s="37"/>
      <c r="L132" s="61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6.96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61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5.15" customHeight="1">
      <c r="A134" s="35"/>
      <c r="B134" s="36"/>
      <c r="C134" s="29" t="s">
        <v>23</v>
      </c>
      <c r="D134" s="37"/>
      <c r="E134" s="37"/>
      <c r="F134" s="24" t="str">
        <f>E15</f>
        <v>futbalzona s.r.o.</v>
      </c>
      <c r="G134" s="37"/>
      <c r="H134" s="37"/>
      <c r="I134" s="29" t="s">
        <v>29</v>
      </c>
      <c r="J134" s="33" t="str">
        <f>E21</f>
        <v>Ing. Gábor Csiba</v>
      </c>
      <c r="K134" s="37"/>
      <c r="L134" s="61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5.15" customHeight="1">
      <c r="A135" s="35"/>
      <c r="B135" s="36"/>
      <c r="C135" s="29" t="s">
        <v>27</v>
      </c>
      <c r="D135" s="37"/>
      <c r="E135" s="37"/>
      <c r="F135" s="24" t="str">
        <f>IF(E18="","",E18)</f>
        <v>Vyplň údaj</v>
      </c>
      <c r="G135" s="37"/>
      <c r="H135" s="37"/>
      <c r="I135" s="29" t="s">
        <v>32</v>
      </c>
      <c r="J135" s="33" t="str">
        <f>E24</f>
        <v xml:space="preserve"> </v>
      </c>
      <c r="K135" s="37"/>
      <c r="L135" s="61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0.32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61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11" customFormat="1" ht="29.28" customHeight="1">
      <c r="A137" s="190"/>
      <c r="B137" s="191"/>
      <c r="C137" s="192" t="s">
        <v>115</v>
      </c>
      <c r="D137" s="193" t="s">
        <v>60</v>
      </c>
      <c r="E137" s="193" t="s">
        <v>56</v>
      </c>
      <c r="F137" s="193" t="s">
        <v>57</v>
      </c>
      <c r="G137" s="193" t="s">
        <v>116</v>
      </c>
      <c r="H137" s="193" t="s">
        <v>117</v>
      </c>
      <c r="I137" s="193" t="s">
        <v>118</v>
      </c>
      <c r="J137" s="194" t="s">
        <v>89</v>
      </c>
      <c r="K137" s="195" t="s">
        <v>119</v>
      </c>
      <c r="L137" s="196"/>
      <c r="M137" s="98" t="s">
        <v>1</v>
      </c>
      <c r="N137" s="99" t="s">
        <v>39</v>
      </c>
      <c r="O137" s="99" t="s">
        <v>120</v>
      </c>
      <c r="P137" s="99" t="s">
        <v>121</v>
      </c>
      <c r="Q137" s="99" t="s">
        <v>122</v>
      </c>
      <c r="R137" s="99" t="s">
        <v>123</v>
      </c>
      <c r="S137" s="99" t="s">
        <v>124</v>
      </c>
      <c r="T137" s="100" t="s">
        <v>125</v>
      </c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</row>
    <row r="138" s="2" customFormat="1" ht="22.8" customHeight="1">
      <c r="A138" s="35"/>
      <c r="B138" s="36"/>
      <c r="C138" s="105" t="s">
        <v>90</v>
      </c>
      <c r="D138" s="37"/>
      <c r="E138" s="37"/>
      <c r="F138" s="37"/>
      <c r="G138" s="37"/>
      <c r="H138" s="37"/>
      <c r="I138" s="37"/>
      <c r="J138" s="197">
        <f>BK138</f>
        <v>0</v>
      </c>
      <c r="K138" s="37"/>
      <c r="L138" s="41"/>
      <c r="M138" s="101"/>
      <c r="N138" s="198"/>
      <c r="O138" s="102"/>
      <c r="P138" s="199">
        <f>P139+P158+P264</f>
        <v>0</v>
      </c>
      <c r="Q138" s="102"/>
      <c r="R138" s="199">
        <f>R139+R158+R264</f>
        <v>10.340662636800001</v>
      </c>
      <c r="S138" s="102"/>
      <c r="T138" s="200">
        <f>T139+T158+T264</f>
        <v>2.9970000000000003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74</v>
      </c>
      <c r="AU138" s="14" t="s">
        <v>91</v>
      </c>
      <c r="BK138" s="201">
        <f>BK139+BK158+BK264</f>
        <v>0</v>
      </c>
    </row>
    <row r="139" s="12" customFormat="1" ht="25.92" customHeight="1">
      <c r="A139" s="12"/>
      <c r="B139" s="202"/>
      <c r="C139" s="203"/>
      <c r="D139" s="204" t="s">
        <v>74</v>
      </c>
      <c r="E139" s="205" t="s">
        <v>126</v>
      </c>
      <c r="F139" s="205" t="s">
        <v>127</v>
      </c>
      <c r="G139" s="203"/>
      <c r="H139" s="203"/>
      <c r="I139" s="206"/>
      <c r="J139" s="207">
        <f>BK139</f>
        <v>0</v>
      </c>
      <c r="K139" s="203"/>
      <c r="L139" s="208"/>
      <c r="M139" s="209"/>
      <c r="N139" s="210"/>
      <c r="O139" s="210"/>
      <c r="P139" s="211">
        <f>P140+P142+P146+P156</f>
        <v>0</v>
      </c>
      <c r="Q139" s="210"/>
      <c r="R139" s="211">
        <f>R140+R142+R146+R156</f>
        <v>3.3102034000000002</v>
      </c>
      <c r="S139" s="210"/>
      <c r="T139" s="212">
        <f>T140+T142+T146+T156</f>
        <v>2.9970000000000003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82</v>
      </c>
      <c r="AT139" s="214" t="s">
        <v>74</v>
      </c>
      <c r="AU139" s="214" t="s">
        <v>75</v>
      </c>
      <c r="AY139" s="213" t="s">
        <v>128</v>
      </c>
      <c r="BK139" s="215">
        <f>BK140+BK142+BK146+BK156</f>
        <v>0</v>
      </c>
    </row>
    <row r="140" s="12" customFormat="1" ht="22.8" customHeight="1">
      <c r="A140" s="12"/>
      <c r="B140" s="202"/>
      <c r="C140" s="203"/>
      <c r="D140" s="204" t="s">
        <v>74</v>
      </c>
      <c r="E140" s="216" t="s">
        <v>129</v>
      </c>
      <c r="F140" s="216" t="s">
        <v>130</v>
      </c>
      <c r="G140" s="203"/>
      <c r="H140" s="203"/>
      <c r="I140" s="206"/>
      <c r="J140" s="217">
        <f>BK140</f>
        <v>0</v>
      </c>
      <c r="K140" s="203"/>
      <c r="L140" s="208"/>
      <c r="M140" s="209"/>
      <c r="N140" s="210"/>
      <c r="O140" s="210"/>
      <c r="P140" s="211">
        <f>P141</f>
        <v>0</v>
      </c>
      <c r="Q140" s="210"/>
      <c r="R140" s="211">
        <f>R141</f>
        <v>2.038062</v>
      </c>
      <c r="S140" s="210"/>
      <c r="T140" s="212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82</v>
      </c>
      <c r="AT140" s="214" t="s">
        <v>74</v>
      </c>
      <c r="AU140" s="214" t="s">
        <v>82</v>
      </c>
      <c r="AY140" s="213" t="s">
        <v>128</v>
      </c>
      <c r="BK140" s="215">
        <f>BK141</f>
        <v>0</v>
      </c>
    </row>
    <row r="141" s="2" customFormat="1" ht="21.75" customHeight="1">
      <c r="A141" s="35"/>
      <c r="B141" s="36"/>
      <c r="C141" s="218" t="s">
        <v>82</v>
      </c>
      <c r="D141" s="218" t="s">
        <v>131</v>
      </c>
      <c r="E141" s="219" t="s">
        <v>132</v>
      </c>
      <c r="F141" s="220" t="s">
        <v>133</v>
      </c>
      <c r="G141" s="221" t="s">
        <v>134</v>
      </c>
      <c r="H141" s="222">
        <v>22.100000000000001</v>
      </c>
      <c r="I141" s="223"/>
      <c r="J141" s="224">
        <f>ROUND(I141*H141,2)</f>
        <v>0</v>
      </c>
      <c r="K141" s="225"/>
      <c r="L141" s="41"/>
      <c r="M141" s="226" t="s">
        <v>1</v>
      </c>
      <c r="N141" s="227" t="s">
        <v>41</v>
      </c>
      <c r="O141" s="89"/>
      <c r="P141" s="228">
        <f>O141*H141</f>
        <v>0</v>
      </c>
      <c r="Q141" s="228">
        <v>0.092219999999999996</v>
      </c>
      <c r="R141" s="228">
        <f>Q141*H141</f>
        <v>2.038062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135</v>
      </c>
      <c r="AT141" s="230" t="s">
        <v>131</v>
      </c>
      <c r="AU141" s="230" t="s">
        <v>136</v>
      </c>
      <c r="AY141" s="14" t="s">
        <v>128</v>
      </c>
      <c r="BE141" s="231">
        <f>IF(N141="základná",J141,0)</f>
        <v>0</v>
      </c>
      <c r="BF141" s="231">
        <f>IF(N141="znížená",J141,0)</f>
        <v>0</v>
      </c>
      <c r="BG141" s="231">
        <f>IF(N141="zákl. prenesená",J141,0)</f>
        <v>0</v>
      </c>
      <c r="BH141" s="231">
        <f>IF(N141="zníž. prenesená",J141,0)</f>
        <v>0</v>
      </c>
      <c r="BI141" s="231">
        <f>IF(N141="nulová",J141,0)</f>
        <v>0</v>
      </c>
      <c r="BJ141" s="14" t="s">
        <v>136</v>
      </c>
      <c r="BK141" s="231">
        <f>ROUND(I141*H141,2)</f>
        <v>0</v>
      </c>
      <c r="BL141" s="14" t="s">
        <v>135</v>
      </c>
      <c r="BM141" s="230" t="s">
        <v>137</v>
      </c>
    </row>
    <row r="142" s="12" customFormat="1" ht="22.8" customHeight="1">
      <c r="A142" s="12"/>
      <c r="B142" s="202"/>
      <c r="C142" s="203"/>
      <c r="D142" s="204" t="s">
        <v>74</v>
      </c>
      <c r="E142" s="216" t="s">
        <v>138</v>
      </c>
      <c r="F142" s="216" t="s">
        <v>139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SUM(P143:P145)</f>
        <v>0</v>
      </c>
      <c r="Q142" s="210"/>
      <c r="R142" s="211">
        <f>SUM(R143:R145)</f>
        <v>1.1497450000000002</v>
      </c>
      <c r="S142" s="210"/>
      <c r="T142" s="212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82</v>
      </c>
      <c r="AT142" s="214" t="s">
        <v>74</v>
      </c>
      <c r="AU142" s="214" t="s">
        <v>82</v>
      </c>
      <c r="AY142" s="213" t="s">
        <v>128</v>
      </c>
      <c r="BK142" s="215">
        <f>SUM(BK143:BK145)</f>
        <v>0</v>
      </c>
    </row>
    <row r="143" s="2" customFormat="1" ht="16.5" customHeight="1">
      <c r="A143" s="35"/>
      <c r="B143" s="36"/>
      <c r="C143" s="218" t="s">
        <v>136</v>
      </c>
      <c r="D143" s="218" t="s">
        <v>131</v>
      </c>
      <c r="E143" s="219" t="s">
        <v>140</v>
      </c>
      <c r="F143" s="220" t="s">
        <v>141</v>
      </c>
      <c r="G143" s="221" t="s">
        <v>134</v>
      </c>
      <c r="H143" s="222">
        <v>44.200000000000003</v>
      </c>
      <c r="I143" s="223"/>
      <c r="J143" s="224">
        <f>ROUND(I143*H143,2)</f>
        <v>0</v>
      </c>
      <c r="K143" s="225"/>
      <c r="L143" s="41"/>
      <c r="M143" s="226" t="s">
        <v>1</v>
      </c>
      <c r="N143" s="227" t="s">
        <v>41</v>
      </c>
      <c r="O143" s="89"/>
      <c r="P143" s="228">
        <f>O143*H143</f>
        <v>0</v>
      </c>
      <c r="Q143" s="228">
        <v>0.023630000000000002</v>
      </c>
      <c r="R143" s="228">
        <f>Q143*H143</f>
        <v>1.0444460000000002</v>
      </c>
      <c r="S143" s="228">
        <v>0</v>
      </c>
      <c r="T143" s="22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0" t="s">
        <v>135</v>
      </c>
      <c r="AT143" s="230" t="s">
        <v>131</v>
      </c>
      <c r="AU143" s="230" t="s">
        <v>136</v>
      </c>
      <c r="AY143" s="14" t="s">
        <v>128</v>
      </c>
      <c r="BE143" s="231">
        <f>IF(N143="základná",J143,0)</f>
        <v>0</v>
      </c>
      <c r="BF143" s="231">
        <f>IF(N143="znížená",J143,0)</f>
        <v>0</v>
      </c>
      <c r="BG143" s="231">
        <f>IF(N143="zákl. prenesená",J143,0)</f>
        <v>0</v>
      </c>
      <c r="BH143" s="231">
        <f>IF(N143="zníž. prenesená",J143,0)</f>
        <v>0</v>
      </c>
      <c r="BI143" s="231">
        <f>IF(N143="nulová",J143,0)</f>
        <v>0</v>
      </c>
      <c r="BJ143" s="14" t="s">
        <v>136</v>
      </c>
      <c r="BK143" s="231">
        <f>ROUND(I143*H143,2)</f>
        <v>0</v>
      </c>
      <c r="BL143" s="14" t="s">
        <v>135</v>
      </c>
      <c r="BM143" s="230" t="s">
        <v>142</v>
      </c>
    </row>
    <row r="144" s="2" customFormat="1" ht="24.15" customHeight="1">
      <c r="A144" s="35"/>
      <c r="B144" s="36"/>
      <c r="C144" s="218" t="s">
        <v>129</v>
      </c>
      <c r="D144" s="218" t="s">
        <v>131</v>
      </c>
      <c r="E144" s="219" t="s">
        <v>143</v>
      </c>
      <c r="F144" s="220" t="s">
        <v>144</v>
      </c>
      <c r="G144" s="221" t="s">
        <v>134</v>
      </c>
      <c r="H144" s="222">
        <v>511.16000000000002</v>
      </c>
      <c r="I144" s="223"/>
      <c r="J144" s="224">
        <f>ROUND(I144*H144,2)</f>
        <v>0</v>
      </c>
      <c r="K144" s="225"/>
      <c r="L144" s="41"/>
      <c r="M144" s="226" t="s">
        <v>1</v>
      </c>
      <c r="N144" s="227" t="s">
        <v>41</v>
      </c>
      <c r="O144" s="89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135</v>
      </c>
      <c r="AT144" s="230" t="s">
        <v>131</v>
      </c>
      <c r="AU144" s="230" t="s">
        <v>136</v>
      </c>
      <c r="AY144" s="14" t="s">
        <v>128</v>
      </c>
      <c r="BE144" s="231">
        <f>IF(N144="základná",J144,0)</f>
        <v>0</v>
      </c>
      <c r="BF144" s="231">
        <f>IF(N144="znížená",J144,0)</f>
        <v>0</v>
      </c>
      <c r="BG144" s="231">
        <f>IF(N144="zákl. prenesená",J144,0)</f>
        <v>0</v>
      </c>
      <c r="BH144" s="231">
        <f>IF(N144="zníž. prenesená",J144,0)</f>
        <v>0</v>
      </c>
      <c r="BI144" s="231">
        <f>IF(N144="nulová",J144,0)</f>
        <v>0</v>
      </c>
      <c r="BJ144" s="14" t="s">
        <v>136</v>
      </c>
      <c r="BK144" s="231">
        <f>ROUND(I144*H144,2)</f>
        <v>0</v>
      </c>
      <c r="BL144" s="14" t="s">
        <v>135</v>
      </c>
      <c r="BM144" s="230" t="s">
        <v>145</v>
      </c>
    </row>
    <row r="145" s="2" customFormat="1" ht="24.15" customHeight="1">
      <c r="A145" s="35"/>
      <c r="B145" s="36"/>
      <c r="C145" s="232" t="s">
        <v>135</v>
      </c>
      <c r="D145" s="232" t="s">
        <v>146</v>
      </c>
      <c r="E145" s="233" t="s">
        <v>147</v>
      </c>
      <c r="F145" s="234" t="s">
        <v>148</v>
      </c>
      <c r="G145" s="235" t="s">
        <v>149</v>
      </c>
      <c r="H145" s="236">
        <v>105.29900000000001</v>
      </c>
      <c r="I145" s="237"/>
      <c r="J145" s="238">
        <f>ROUND(I145*H145,2)</f>
        <v>0</v>
      </c>
      <c r="K145" s="239"/>
      <c r="L145" s="240"/>
      <c r="M145" s="241" t="s">
        <v>1</v>
      </c>
      <c r="N145" s="242" t="s">
        <v>41</v>
      </c>
      <c r="O145" s="89"/>
      <c r="P145" s="228">
        <f>O145*H145</f>
        <v>0</v>
      </c>
      <c r="Q145" s="228">
        <v>0.001</v>
      </c>
      <c r="R145" s="228">
        <f>Q145*H145</f>
        <v>0.105299</v>
      </c>
      <c r="S145" s="228">
        <v>0</v>
      </c>
      <c r="T145" s="22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150</v>
      </c>
      <c r="AT145" s="230" t="s">
        <v>146</v>
      </c>
      <c r="AU145" s="230" t="s">
        <v>136</v>
      </c>
      <c r="AY145" s="14" t="s">
        <v>128</v>
      </c>
      <c r="BE145" s="231">
        <f>IF(N145="základná",J145,0)</f>
        <v>0</v>
      </c>
      <c r="BF145" s="231">
        <f>IF(N145="znížená",J145,0)</f>
        <v>0</v>
      </c>
      <c r="BG145" s="231">
        <f>IF(N145="zákl. prenesená",J145,0)</f>
        <v>0</v>
      </c>
      <c r="BH145" s="231">
        <f>IF(N145="zníž. prenesená",J145,0)</f>
        <v>0</v>
      </c>
      <c r="BI145" s="231">
        <f>IF(N145="nulová",J145,0)</f>
        <v>0</v>
      </c>
      <c r="BJ145" s="14" t="s">
        <v>136</v>
      </c>
      <c r="BK145" s="231">
        <f>ROUND(I145*H145,2)</f>
        <v>0</v>
      </c>
      <c r="BL145" s="14" t="s">
        <v>135</v>
      </c>
      <c r="BM145" s="230" t="s">
        <v>151</v>
      </c>
    </row>
    <row r="146" s="12" customFormat="1" ht="22.8" customHeight="1">
      <c r="A146" s="12"/>
      <c r="B146" s="202"/>
      <c r="C146" s="203"/>
      <c r="D146" s="204" t="s">
        <v>74</v>
      </c>
      <c r="E146" s="216" t="s">
        <v>152</v>
      </c>
      <c r="F146" s="216" t="s">
        <v>153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SUM(P147:P155)</f>
        <v>0</v>
      </c>
      <c r="Q146" s="210"/>
      <c r="R146" s="211">
        <f>SUM(R147:R155)</f>
        <v>0.12239639999999998</v>
      </c>
      <c r="S146" s="210"/>
      <c r="T146" s="212">
        <f>SUM(T147:T155)</f>
        <v>2.9970000000000003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82</v>
      </c>
      <c r="AT146" s="214" t="s">
        <v>74</v>
      </c>
      <c r="AU146" s="214" t="s">
        <v>82</v>
      </c>
      <c r="AY146" s="213" t="s">
        <v>128</v>
      </c>
      <c r="BK146" s="215">
        <f>SUM(BK147:BK155)</f>
        <v>0</v>
      </c>
    </row>
    <row r="147" s="2" customFormat="1" ht="24.15" customHeight="1">
      <c r="A147" s="35"/>
      <c r="B147" s="36"/>
      <c r="C147" s="218" t="s">
        <v>154</v>
      </c>
      <c r="D147" s="218" t="s">
        <v>131</v>
      </c>
      <c r="E147" s="219" t="s">
        <v>155</v>
      </c>
      <c r="F147" s="220" t="s">
        <v>156</v>
      </c>
      <c r="G147" s="221" t="s">
        <v>134</v>
      </c>
      <c r="H147" s="222">
        <v>2.1600000000000001</v>
      </c>
      <c r="I147" s="223"/>
      <c r="J147" s="224">
        <f>ROUND(I147*H147,2)</f>
        <v>0</v>
      </c>
      <c r="K147" s="225"/>
      <c r="L147" s="41"/>
      <c r="M147" s="226" t="s">
        <v>1</v>
      </c>
      <c r="N147" s="227" t="s">
        <v>41</v>
      </c>
      <c r="O147" s="89"/>
      <c r="P147" s="228">
        <f>O147*H147</f>
        <v>0</v>
      </c>
      <c r="Q147" s="228">
        <v>0.00013999999999999999</v>
      </c>
      <c r="R147" s="228">
        <f>Q147*H147</f>
        <v>0.00030239999999999998</v>
      </c>
      <c r="S147" s="228">
        <v>0</v>
      </c>
      <c r="T147" s="22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135</v>
      </c>
      <c r="AT147" s="230" t="s">
        <v>131</v>
      </c>
      <c r="AU147" s="230" t="s">
        <v>136</v>
      </c>
      <c r="AY147" s="14" t="s">
        <v>128</v>
      </c>
      <c r="BE147" s="231">
        <f>IF(N147="základná",J147,0)</f>
        <v>0</v>
      </c>
      <c r="BF147" s="231">
        <f>IF(N147="znížená",J147,0)</f>
        <v>0</v>
      </c>
      <c r="BG147" s="231">
        <f>IF(N147="zákl. prenesená",J147,0)</f>
        <v>0</v>
      </c>
      <c r="BH147" s="231">
        <f>IF(N147="zníž. prenesená",J147,0)</f>
        <v>0</v>
      </c>
      <c r="BI147" s="231">
        <f>IF(N147="nulová",J147,0)</f>
        <v>0</v>
      </c>
      <c r="BJ147" s="14" t="s">
        <v>136</v>
      </c>
      <c r="BK147" s="231">
        <f>ROUND(I147*H147,2)</f>
        <v>0</v>
      </c>
      <c r="BL147" s="14" t="s">
        <v>135</v>
      </c>
      <c r="BM147" s="230" t="s">
        <v>157</v>
      </c>
    </row>
    <row r="148" s="2" customFormat="1" ht="24.15" customHeight="1">
      <c r="A148" s="35"/>
      <c r="B148" s="36"/>
      <c r="C148" s="218" t="s">
        <v>138</v>
      </c>
      <c r="D148" s="218" t="s">
        <v>131</v>
      </c>
      <c r="E148" s="219" t="s">
        <v>158</v>
      </c>
      <c r="F148" s="220" t="s">
        <v>159</v>
      </c>
      <c r="G148" s="221" t="s">
        <v>134</v>
      </c>
      <c r="H148" s="222">
        <v>79.799999999999997</v>
      </c>
      <c r="I148" s="223"/>
      <c r="J148" s="224">
        <f>ROUND(I148*H148,2)</f>
        <v>0</v>
      </c>
      <c r="K148" s="225"/>
      <c r="L148" s="41"/>
      <c r="M148" s="226" t="s">
        <v>1</v>
      </c>
      <c r="N148" s="227" t="s">
        <v>41</v>
      </c>
      <c r="O148" s="89"/>
      <c r="P148" s="228">
        <f>O148*H148</f>
        <v>0</v>
      </c>
      <c r="Q148" s="228">
        <v>0.0015299999999999999</v>
      </c>
      <c r="R148" s="228">
        <f>Q148*H148</f>
        <v>0.12209399999999998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135</v>
      </c>
      <c r="AT148" s="230" t="s">
        <v>131</v>
      </c>
      <c r="AU148" s="230" t="s">
        <v>136</v>
      </c>
      <c r="AY148" s="14" t="s">
        <v>128</v>
      </c>
      <c r="BE148" s="231">
        <f>IF(N148="základná",J148,0)</f>
        <v>0</v>
      </c>
      <c r="BF148" s="231">
        <f>IF(N148="znížená",J148,0)</f>
        <v>0</v>
      </c>
      <c r="BG148" s="231">
        <f>IF(N148="zákl. prenesená",J148,0)</f>
        <v>0</v>
      </c>
      <c r="BH148" s="231">
        <f>IF(N148="zníž. prenesená",J148,0)</f>
        <v>0</v>
      </c>
      <c r="BI148" s="231">
        <f>IF(N148="nulová",J148,0)</f>
        <v>0</v>
      </c>
      <c r="BJ148" s="14" t="s">
        <v>136</v>
      </c>
      <c r="BK148" s="231">
        <f>ROUND(I148*H148,2)</f>
        <v>0</v>
      </c>
      <c r="BL148" s="14" t="s">
        <v>135</v>
      </c>
      <c r="BM148" s="230" t="s">
        <v>160</v>
      </c>
    </row>
    <row r="149" s="2" customFormat="1" ht="16.5" customHeight="1">
      <c r="A149" s="35"/>
      <c r="B149" s="36"/>
      <c r="C149" s="218" t="s">
        <v>161</v>
      </c>
      <c r="D149" s="218" t="s">
        <v>131</v>
      </c>
      <c r="E149" s="219" t="s">
        <v>162</v>
      </c>
      <c r="F149" s="220" t="s">
        <v>163</v>
      </c>
      <c r="G149" s="221" t="s">
        <v>134</v>
      </c>
      <c r="H149" s="222">
        <v>520.5</v>
      </c>
      <c r="I149" s="223"/>
      <c r="J149" s="224">
        <f>ROUND(I149*H149,2)</f>
        <v>0</v>
      </c>
      <c r="K149" s="225"/>
      <c r="L149" s="41"/>
      <c r="M149" s="226" t="s">
        <v>1</v>
      </c>
      <c r="N149" s="227" t="s">
        <v>41</v>
      </c>
      <c r="O149" s="89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135</v>
      </c>
      <c r="AT149" s="230" t="s">
        <v>131</v>
      </c>
      <c r="AU149" s="230" t="s">
        <v>136</v>
      </c>
      <c r="AY149" s="14" t="s">
        <v>128</v>
      </c>
      <c r="BE149" s="231">
        <f>IF(N149="základná",J149,0)</f>
        <v>0</v>
      </c>
      <c r="BF149" s="231">
        <f>IF(N149="znížená",J149,0)</f>
        <v>0</v>
      </c>
      <c r="BG149" s="231">
        <f>IF(N149="zákl. prenesená",J149,0)</f>
        <v>0</v>
      </c>
      <c r="BH149" s="231">
        <f>IF(N149="zníž. prenesená",J149,0)</f>
        <v>0</v>
      </c>
      <c r="BI149" s="231">
        <f>IF(N149="nulová",J149,0)</f>
        <v>0</v>
      </c>
      <c r="BJ149" s="14" t="s">
        <v>136</v>
      </c>
      <c r="BK149" s="231">
        <f>ROUND(I149*H149,2)</f>
        <v>0</v>
      </c>
      <c r="BL149" s="14" t="s">
        <v>135</v>
      </c>
      <c r="BM149" s="230" t="s">
        <v>164</v>
      </c>
    </row>
    <row r="150" s="2" customFormat="1" ht="37.8" customHeight="1">
      <c r="A150" s="35"/>
      <c r="B150" s="36"/>
      <c r="C150" s="218" t="s">
        <v>150</v>
      </c>
      <c r="D150" s="218" t="s">
        <v>131</v>
      </c>
      <c r="E150" s="219" t="s">
        <v>165</v>
      </c>
      <c r="F150" s="220" t="s">
        <v>166</v>
      </c>
      <c r="G150" s="221" t="s">
        <v>134</v>
      </c>
      <c r="H150" s="222">
        <v>27.800000000000001</v>
      </c>
      <c r="I150" s="223"/>
      <c r="J150" s="224">
        <f>ROUND(I150*H150,2)</f>
        <v>0</v>
      </c>
      <c r="K150" s="225"/>
      <c r="L150" s="41"/>
      <c r="M150" s="226" t="s">
        <v>1</v>
      </c>
      <c r="N150" s="227" t="s">
        <v>41</v>
      </c>
      <c r="O150" s="89"/>
      <c r="P150" s="228">
        <f>O150*H150</f>
        <v>0</v>
      </c>
      <c r="Q150" s="228">
        <v>0</v>
      </c>
      <c r="R150" s="228">
        <f>Q150*H150</f>
        <v>0</v>
      </c>
      <c r="S150" s="228">
        <v>0.065000000000000002</v>
      </c>
      <c r="T150" s="229">
        <f>S150*H150</f>
        <v>1.8070000000000002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135</v>
      </c>
      <c r="AT150" s="230" t="s">
        <v>131</v>
      </c>
      <c r="AU150" s="230" t="s">
        <v>136</v>
      </c>
      <c r="AY150" s="14" t="s">
        <v>128</v>
      </c>
      <c r="BE150" s="231">
        <f>IF(N150="základná",J150,0)</f>
        <v>0</v>
      </c>
      <c r="BF150" s="231">
        <f>IF(N150="znížená",J150,0)</f>
        <v>0</v>
      </c>
      <c r="BG150" s="231">
        <f>IF(N150="zákl. prenesená",J150,0)</f>
        <v>0</v>
      </c>
      <c r="BH150" s="231">
        <f>IF(N150="zníž. prenesená",J150,0)</f>
        <v>0</v>
      </c>
      <c r="BI150" s="231">
        <f>IF(N150="nulová",J150,0)</f>
        <v>0</v>
      </c>
      <c r="BJ150" s="14" t="s">
        <v>136</v>
      </c>
      <c r="BK150" s="231">
        <f>ROUND(I150*H150,2)</f>
        <v>0</v>
      </c>
      <c r="BL150" s="14" t="s">
        <v>135</v>
      </c>
      <c r="BM150" s="230" t="s">
        <v>167</v>
      </c>
    </row>
    <row r="151" s="2" customFormat="1" ht="37.8" customHeight="1">
      <c r="A151" s="35"/>
      <c r="B151" s="36"/>
      <c r="C151" s="218" t="s">
        <v>152</v>
      </c>
      <c r="D151" s="218" t="s">
        <v>131</v>
      </c>
      <c r="E151" s="219" t="s">
        <v>168</v>
      </c>
      <c r="F151" s="220" t="s">
        <v>169</v>
      </c>
      <c r="G151" s="221" t="s">
        <v>134</v>
      </c>
      <c r="H151" s="222">
        <v>17.5</v>
      </c>
      <c r="I151" s="223"/>
      <c r="J151" s="224">
        <f>ROUND(I151*H151,2)</f>
        <v>0</v>
      </c>
      <c r="K151" s="225"/>
      <c r="L151" s="41"/>
      <c r="M151" s="226" t="s">
        <v>1</v>
      </c>
      <c r="N151" s="227" t="s">
        <v>41</v>
      </c>
      <c r="O151" s="89"/>
      <c r="P151" s="228">
        <f>O151*H151</f>
        <v>0</v>
      </c>
      <c r="Q151" s="228">
        <v>0</v>
      </c>
      <c r="R151" s="228">
        <f>Q151*H151</f>
        <v>0</v>
      </c>
      <c r="S151" s="228">
        <v>0.068000000000000005</v>
      </c>
      <c r="T151" s="229">
        <f>S151*H151</f>
        <v>1.1900000000000002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135</v>
      </c>
      <c r="AT151" s="230" t="s">
        <v>131</v>
      </c>
      <c r="AU151" s="230" t="s">
        <v>136</v>
      </c>
      <c r="AY151" s="14" t="s">
        <v>128</v>
      </c>
      <c r="BE151" s="231">
        <f>IF(N151="základná",J151,0)</f>
        <v>0</v>
      </c>
      <c r="BF151" s="231">
        <f>IF(N151="znížená",J151,0)</f>
        <v>0</v>
      </c>
      <c r="BG151" s="231">
        <f>IF(N151="zákl. prenesená",J151,0)</f>
        <v>0</v>
      </c>
      <c r="BH151" s="231">
        <f>IF(N151="zníž. prenesená",J151,0)</f>
        <v>0</v>
      </c>
      <c r="BI151" s="231">
        <f>IF(N151="nulová",J151,0)</f>
        <v>0</v>
      </c>
      <c r="BJ151" s="14" t="s">
        <v>136</v>
      </c>
      <c r="BK151" s="231">
        <f>ROUND(I151*H151,2)</f>
        <v>0</v>
      </c>
      <c r="BL151" s="14" t="s">
        <v>135</v>
      </c>
      <c r="BM151" s="230" t="s">
        <v>170</v>
      </c>
    </row>
    <row r="152" s="2" customFormat="1" ht="21.75" customHeight="1">
      <c r="A152" s="35"/>
      <c r="B152" s="36"/>
      <c r="C152" s="218" t="s">
        <v>171</v>
      </c>
      <c r="D152" s="218" t="s">
        <v>131</v>
      </c>
      <c r="E152" s="219" t="s">
        <v>172</v>
      </c>
      <c r="F152" s="220" t="s">
        <v>173</v>
      </c>
      <c r="G152" s="221" t="s">
        <v>174</v>
      </c>
      <c r="H152" s="222">
        <v>2.9969999999999999</v>
      </c>
      <c r="I152" s="223"/>
      <c r="J152" s="224">
        <f>ROUND(I152*H152,2)</f>
        <v>0</v>
      </c>
      <c r="K152" s="225"/>
      <c r="L152" s="41"/>
      <c r="M152" s="226" t="s">
        <v>1</v>
      </c>
      <c r="N152" s="227" t="s">
        <v>41</v>
      </c>
      <c r="O152" s="89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0" t="s">
        <v>135</v>
      </c>
      <c r="AT152" s="230" t="s">
        <v>131</v>
      </c>
      <c r="AU152" s="230" t="s">
        <v>136</v>
      </c>
      <c r="AY152" s="14" t="s">
        <v>128</v>
      </c>
      <c r="BE152" s="231">
        <f>IF(N152="základná",J152,0)</f>
        <v>0</v>
      </c>
      <c r="BF152" s="231">
        <f>IF(N152="znížená",J152,0)</f>
        <v>0</v>
      </c>
      <c r="BG152" s="231">
        <f>IF(N152="zákl. prenesená",J152,0)</f>
        <v>0</v>
      </c>
      <c r="BH152" s="231">
        <f>IF(N152="zníž. prenesená",J152,0)</f>
        <v>0</v>
      </c>
      <c r="BI152" s="231">
        <f>IF(N152="nulová",J152,0)</f>
        <v>0</v>
      </c>
      <c r="BJ152" s="14" t="s">
        <v>136</v>
      </c>
      <c r="BK152" s="231">
        <f>ROUND(I152*H152,2)</f>
        <v>0</v>
      </c>
      <c r="BL152" s="14" t="s">
        <v>135</v>
      </c>
      <c r="BM152" s="230" t="s">
        <v>175</v>
      </c>
    </row>
    <row r="153" s="2" customFormat="1" ht="21.75" customHeight="1">
      <c r="A153" s="35"/>
      <c r="B153" s="36"/>
      <c r="C153" s="218" t="s">
        <v>176</v>
      </c>
      <c r="D153" s="218" t="s">
        <v>131</v>
      </c>
      <c r="E153" s="219" t="s">
        <v>177</v>
      </c>
      <c r="F153" s="220" t="s">
        <v>178</v>
      </c>
      <c r="G153" s="221" t="s">
        <v>174</v>
      </c>
      <c r="H153" s="222">
        <v>41.957999999999998</v>
      </c>
      <c r="I153" s="223"/>
      <c r="J153" s="224">
        <f>ROUND(I153*H153,2)</f>
        <v>0</v>
      </c>
      <c r="K153" s="225"/>
      <c r="L153" s="41"/>
      <c r="M153" s="226" t="s">
        <v>1</v>
      </c>
      <c r="N153" s="227" t="s">
        <v>41</v>
      </c>
      <c r="O153" s="89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0" t="s">
        <v>135</v>
      </c>
      <c r="AT153" s="230" t="s">
        <v>131</v>
      </c>
      <c r="AU153" s="230" t="s">
        <v>136</v>
      </c>
      <c r="AY153" s="14" t="s">
        <v>128</v>
      </c>
      <c r="BE153" s="231">
        <f>IF(N153="základná",J153,0)</f>
        <v>0</v>
      </c>
      <c r="BF153" s="231">
        <f>IF(N153="znížená",J153,0)</f>
        <v>0</v>
      </c>
      <c r="BG153" s="231">
        <f>IF(N153="zákl. prenesená",J153,0)</f>
        <v>0</v>
      </c>
      <c r="BH153" s="231">
        <f>IF(N153="zníž. prenesená",J153,0)</f>
        <v>0</v>
      </c>
      <c r="BI153" s="231">
        <f>IF(N153="nulová",J153,0)</f>
        <v>0</v>
      </c>
      <c r="BJ153" s="14" t="s">
        <v>136</v>
      </c>
      <c r="BK153" s="231">
        <f>ROUND(I153*H153,2)</f>
        <v>0</v>
      </c>
      <c r="BL153" s="14" t="s">
        <v>135</v>
      </c>
      <c r="BM153" s="230" t="s">
        <v>179</v>
      </c>
    </row>
    <row r="154" s="2" customFormat="1" ht="24.15" customHeight="1">
      <c r="A154" s="35"/>
      <c r="B154" s="36"/>
      <c r="C154" s="218" t="s">
        <v>180</v>
      </c>
      <c r="D154" s="218" t="s">
        <v>131</v>
      </c>
      <c r="E154" s="219" t="s">
        <v>181</v>
      </c>
      <c r="F154" s="220" t="s">
        <v>182</v>
      </c>
      <c r="G154" s="221" t="s">
        <v>174</v>
      </c>
      <c r="H154" s="222">
        <v>2.9969999999999999</v>
      </c>
      <c r="I154" s="223"/>
      <c r="J154" s="224">
        <f>ROUND(I154*H154,2)</f>
        <v>0</v>
      </c>
      <c r="K154" s="225"/>
      <c r="L154" s="41"/>
      <c r="M154" s="226" t="s">
        <v>1</v>
      </c>
      <c r="N154" s="227" t="s">
        <v>41</v>
      </c>
      <c r="O154" s="89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135</v>
      </c>
      <c r="AT154" s="230" t="s">
        <v>131</v>
      </c>
      <c r="AU154" s="230" t="s">
        <v>136</v>
      </c>
      <c r="AY154" s="14" t="s">
        <v>128</v>
      </c>
      <c r="BE154" s="231">
        <f>IF(N154="základná",J154,0)</f>
        <v>0</v>
      </c>
      <c r="BF154" s="231">
        <f>IF(N154="znížená",J154,0)</f>
        <v>0</v>
      </c>
      <c r="BG154" s="231">
        <f>IF(N154="zákl. prenesená",J154,0)</f>
        <v>0</v>
      </c>
      <c r="BH154" s="231">
        <f>IF(N154="zníž. prenesená",J154,0)</f>
        <v>0</v>
      </c>
      <c r="BI154" s="231">
        <f>IF(N154="nulová",J154,0)</f>
        <v>0</v>
      </c>
      <c r="BJ154" s="14" t="s">
        <v>136</v>
      </c>
      <c r="BK154" s="231">
        <f>ROUND(I154*H154,2)</f>
        <v>0</v>
      </c>
      <c r="BL154" s="14" t="s">
        <v>135</v>
      </c>
      <c r="BM154" s="230" t="s">
        <v>183</v>
      </c>
    </row>
    <row r="155" s="2" customFormat="1" ht="16.5" customHeight="1">
      <c r="A155" s="35"/>
      <c r="B155" s="36"/>
      <c r="C155" s="218" t="s">
        <v>184</v>
      </c>
      <c r="D155" s="218" t="s">
        <v>131</v>
      </c>
      <c r="E155" s="219" t="s">
        <v>185</v>
      </c>
      <c r="F155" s="220" t="s">
        <v>186</v>
      </c>
      <c r="G155" s="221" t="s">
        <v>187</v>
      </c>
      <c r="H155" s="222">
        <v>1</v>
      </c>
      <c r="I155" s="223"/>
      <c r="J155" s="224">
        <f>ROUND(I155*H155,2)</f>
        <v>0</v>
      </c>
      <c r="K155" s="225"/>
      <c r="L155" s="41"/>
      <c r="M155" s="226" t="s">
        <v>1</v>
      </c>
      <c r="N155" s="227" t="s">
        <v>41</v>
      </c>
      <c r="O155" s="89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0" t="s">
        <v>135</v>
      </c>
      <c r="AT155" s="230" t="s">
        <v>131</v>
      </c>
      <c r="AU155" s="230" t="s">
        <v>136</v>
      </c>
      <c r="AY155" s="14" t="s">
        <v>128</v>
      </c>
      <c r="BE155" s="231">
        <f>IF(N155="základná",J155,0)</f>
        <v>0</v>
      </c>
      <c r="BF155" s="231">
        <f>IF(N155="znížená",J155,0)</f>
        <v>0</v>
      </c>
      <c r="BG155" s="231">
        <f>IF(N155="zákl. prenesená",J155,0)</f>
        <v>0</v>
      </c>
      <c r="BH155" s="231">
        <f>IF(N155="zníž. prenesená",J155,0)</f>
        <v>0</v>
      </c>
      <c r="BI155" s="231">
        <f>IF(N155="nulová",J155,0)</f>
        <v>0</v>
      </c>
      <c r="BJ155" s="14" t="s">
        <v>136</v>
      </c>
      <c r="BK155" s="231">
        <f>ROUND(I155*H155,2)</f>
        <v>0</v>
      </c>
      <c r="BL155" s="14" t="s">
        <v>135</v>
      </c>
      <c r="BM155" s="230" t="s">
        <v>188</v>
      </c>
    </row>
    <row r="156" s="12" customFormat="1" ht="22.8" customHeight="1">
      <c r="A156" s="12"/>
      <c r="B156" s="202"/>
      <c r="C156" s="203"/>
      <c r="D156" s="204" t="s">
        <v>74</v>
      </c>
      <c r="E156" s="216" t="s">
        <v>189</v>
      </c>
      <c r="F156" s="216" t="s">
        <v>190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P157</f>
        <v>0</v>
      </c>
      <c r="Q156" s="210"/>
      <c r="R156" s="211">
        <f>R157</f>
        <v>0</v>
      </c>
      <c r="S156" s="210"/>
      <c r="T156" s="212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3" t="s">
        <v>82</v>
      </c>
      <c r="AT156" s="214" t="s">
        <v>74</v>
      </c>
      <c r="AU156" s="214" t="s">
        <v>82</v>
      </c>
      <c r="AY156" s="213" t="s">
        <v>128</v>
      </c>
      <c r="BK156" s="215">
        <f>BK157</f>
        <v>0</v>
      </c>
    </row>
    <row r="157" s="2" customFormat="1" ht="24.15" customHeight="1">
      <c r="A157" s="35"/>
      <c r="B157" s="36"/>
      <c r="C157" s="218" t="s">
        <v>191</v>
      </c>
      <c r="D157" s="218" t="s">
        <v>131</v>
      </c>
      <c r="E157" s="219" t="s">
        <v>192</v>
      </c>
      <c r="F157" s="220" t="s">
        <v>193</v>
      </c>
      <c r="G157" s="221" t="s">
        <v>174</v>
      </c>
      <c r="H157" s="222">
        <v>3.3100000000000001</v>
      </c>
      <c r="I157" s="223"/>
      <c r="J157" s="224">
        <f>ROUND(I157*H157,2)</f>
        <v>0</v>
      </c>
      <c r="K157" s="225"/>
      <c r="L157" s="41"/>
      <c r="M157" s="226" t="s">
        <v>1</v>
      </c>
      <c r="N157" s="227" t="s">
        <v>41</v>
      </c>
      <c r="O157" s="89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135</v>
      </c>
      <c r="AT157" s="230" t="s">
        <v>131</v>
      </c>
      <c r="AU157" s="230" t="s">
        <v>136</v>
      </c>
      <c r="AY157" s="14" t="s">
        <v>128</v>
      </c>
      <c r="BE157" s="231">
        <f>IF(N157="základná",J157,0)</f>
        <v>0</v>
      </c>
      <c r="BF157" s="231">
        <f>IF(N157="znížená",J157,0)</f>
        <v>0</v>
      </c>
      <c r="BG157" s="231">
        <f>IF(N157="zákl. prenesená",J157,0)</f>
        <v>0</v>
      </c>
      <c r="BH157" s="231">
        <f>IF(N157="zníž. prenesená",J157,0)</f>
        <v>0</v>
      </c>
      <c r="BI157" s="231">
        <f>IF(N157="nulová",J157,0)</f>
        <v>0</v>
      </c>
      <c r="BJ157" s="14" t="s">
        <v>136</v>
      </c>
      <c r="BK157" s="231">
        <f>ROUND(I157*H157,2)</f>
        <v>0</v>
      </c>
      <c r="BL157" s="14" t="s">
        <v>135</v>
      </c>
      <c r="BM157" s="230" t="s">
        <v>194</v>
      </c>
    </row>
    <row r="158" s="12" customFormat="1" ht="25.92" customHeight="1">
      <c r="A158" s="12"/>
      <c r="B158" s="202"/>
      <c r="C158" s="203"/>
      <c r="D158" s="204" t="s">
        <v>74</v>
      </c>
      <c r="E158" s="205" t="s">
        <v>195</v>
      </c>
      <c r="F158" s="205" t="s">
        <v>196</v>
      </c>
      <c r="G158" s="203"/>
      <c r="H158" s="203"/>
      <c r="I158" s="206"/>
      <c r="J158" s="207">
        <f>BK158</f>
        <v>0</v>
      </c>
      <c r="K158" s="203"/>
      <c r="L158" s="208"/>
      <c r="M158" s="209"/>
      <c r="N158" s="210"/>
      <c r="O158" s="210"/>
      <c r="P158" s="211">
        <f>P159+P170+P176+P180+P182+P215+P229+P233+P239+P244+P249+P255+P259+P261</f>
        <v>0</v>
      </c>
      <c r="Q158" s="210"/>
      <c r="R158" s="211">
        <f>R159+R170+R176+R180+R182+R215+R229+R233+R239+R244+R249+R255+R259+R261</f>
        <v>6.9842592368000007</v>
      </c>
      <c r="S158" s="210"/>
      <c r="T158" s="212">
        <f>T159+T170+T176+T180+T182+T215+T229+T233+T239+T244+T249+T255+T259+T261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3" t="s">
        <v>136</v>
      </c>
      <c r="AT158" s="214" t="s">
        <v>74</v>
      </c>
      <c r="AU158" s="214" t="s">
        <v>75</v>
      </c>
      <c r="AY158" s="213" t="s">
        <v>128</v>
      </c>
      <c r="BK158" s="215">
        <f>BK159+BK170+BK176+BK180+BK182+BK215+BK229+BK233+BK239+BK244+BK249+BK255+BK259+BK261</f>
        <v>0</v>
      </c>
    </row>
    <row r="159" s="12" customFormat="1" ht="22.8" customHeight="1">
      <c r="A159" s="12"/>
      <c r="B159" s="202"/>
      <c r="C159" s="203"/>
      <c r="D159" s="204" t="s">
        <v>74</v>
      </c>
      <c r="E159" s="216" t="s">
        <v>197</v>
      </c>
      <c r="F159" s="216" t="s">
        <v>198</v>
      </c>
      <c r="G159" s="203"/>
      <c r="H159" s="203"/>
      <c r="I159" s="206"/>
      <c r="J159" s="217">
        <f>BK159</f>
        <v>0</v>
      </c>
      <c r="K159" s="203"/>
      <c r="L159" s="208"/>
      <c r="M159" s="209"/>
      <c r="N159" s="210"/>
      <c r="O159" s="210"/>
      <c r="P159" s="211">
        <f>SUM(P160:P169)</f>
        <v>0</v>
      </c>
      <c r="Q159" s="210"/>
      <c r="R159" s="211">
        <f>SUM(R160:R169)</f>
        <v>0.65187360000000005</v>
      </c>
      <c r="S159" s="210"/>
      <c r="T159" s="212">
        <f>SUM(T160:T169)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3" t="s">
        <v>82</v>
      </c>
      <c r="AT159" s="214" t="s">
        <v>74</v>
      </c>
      <c r="AU159" s="214" t="s">
        <v>82</v>
      </c>
      <c r="AY159" s="213" t="s">
        <v>128</v>
      </c>
      <c r="BK159" s="215">
        <f>SUM(BK160:BK169)</f>
        <v>0</v>
      </c>
    </row>
    <row r="160" s="2" customFormat="1" ht="16.5" customHeight="1">
      <c r="A160" s="35"/>
      <c r="B160" s="36"/>
      <c r="C160" s="218" t="s">
        <v>199</v>
      </c>
      <c r="D160" s="218" t="s">
        <v>131</v>
      </c>
      <c r="E160" s="219" t="s">
        <v>200</v>
      </c>
      <c r="F160" s="220" t="s">
        <v>201</v>
      </c>
      <c r="G160" s="221" t="s">
        <v>134</v>
      </c>
      <c r="H160" s="222">
        <v>222.612</v>
      </c>
      <c r="I160" s="223"/>
      <c r="J160" s="224">
        <f>ROUND(I160*H160,2)</f>
        <v>0</v>
      </c>
      <c r="K160" s="225"/>
      <c r="L160" s="41"/>
      <c r="M160" s="226" t="s">
        <v>1</v>
      </c>
      <c r="N160" s="227" t="s">
        <v>41</v>
      </c>
      <c r="O160" s="89"/>
      <c r="P160" s="228">
        <f>O160*H160</f>
        <v>0</v>
      </c>
      <c r="Q160" s="228">
        <v>0.0018</v>
      </c>
      <c r="R160" s="228">
        <f>Q160*H160</f>
        <v>0.40070159999999999</v>
      </c>
      <c r="S160" s="228">
        <v>0</v>
      </c>
      <c r="T160" s="22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0" t="s">
        <v>202</v>
      </c>
      <c r="AT160" s="230" t="s">
        <v>131</v>
      </c>
      <c r="AU160" s="230" t="s">
        <v>136</v>
      </c>
      <c r="AY160" s="14" t="s">
        <v>128</v>
      </c>
      <c r="BE160" s="231">
        <f>IF(N160="základná",J160,0)</f>
        <v>0</v>
      </c>
      <c r="BF160" s="231">
        <f>IF(N160="znížená",J160,0)</f>
        <v>0</v>
      </c>
      <c r="BG160" s="231">
        <f>IF(N160="zákl. prenesená",J160,0)</f>
        <v>0</v>
      </c>
      <c r="BH160" s="231">
        <f>IF(N160="zníž. prenesená",J160,0)</f>
        <v>0</v>
      </c>
      <c r="BI160" s="231">
        <f>IF(N160="nulová",J160,0)</f>
        <v>0</v>
      </c>
      <c r="BJ160" s="14" t="s">
        <v>136</v>
      </c>
      <c r="BK160" s="231">
        <f>ROUND(I160*H160,2)</f>
        <v>0</v>
      </c>
      <c r="BL160" s="14" t="s">
        <v>202</v>
      </c>
      <c r="BM160" s="230" t="s">
        <v>203</v>
      </c>
    </row>
    <row r="161" s="2" customFormat="1" ht="16.5" customHeight="1">
      <c r="A161" s="35"/>
      <c r="B161" s="36"/>
      <c r="C161" s="218" t="s">
        <v>202</v>
      </c>
      <c r="D161" s="218" t="s">
        <v>131</v>
      </c>
      <c r="E161" s="219" t="s">
        <v>204</v>
      </c>
      <c r="F161" s="220" t="s">
        <v>205</v>
      </c>
      <c r="G161" s="221" t="s">
        <v>134</v>
      </c>
      <c r="H161" s="222">
        <v>138.53999999999999</v>
      </c>
      <c r="I161" s="223"/>
      <c r="J161" s="224">
        <f>ROUND(I161*H161,2)</f>
        <v>0</v>
      </c>
      <c r="K161" s="225"/>
      <c r="L161" s="41"/>
      <c r="M161" s="226" t="s">
        <v>1</v>
      </c>
      <c r="N161" s="227" t="s">
        <v>41</v>
      </c>
      <c r="O161" s="89"/>
      <c r="P161" s="228">
        <f>O161*H161</f>
        <v>0</v>
      </c>
      <c r="Q161" s="228">
        <v>0.0018</v>
      </c>
      <c r="R161" s="228">
        <f>Q161*H161</f>
        <v>0.24937199999999998</v>
      </c>
      <c r="S161" s="228">
        <v>0</v>
      </c>
      <c r="T161" s="22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0" t="s">
        <v>202</v>
      </c>
      <c r="AT161" s="230" t="s">
        <v>131</v>
      </c>
      <c r="AU161" s="230" t="s">
        <v>136</v>
      </c>
      <c r="AY161" s="14" t="s">
        <v>128</v>
      </c>
      <c r="BE161" s="231">
        <f>IF(N161="základná",J161,0)</f>
        <v>0</v>
      </c>
      <c r="BF161" s="231">
        <f>IF(N161="znížená",J161,0)</f>
        <v>0</v>
      </c>
      <c r="BG161" s="231">
        <f>IF(N161="zákl. prenesená",J161,0)</f>
        <v>0</v>
      </c>
      <c r="BH161" s="231">
        <f>IF(N161="zníž. prenesená",J161,0)</f>
        <v>0</v>
      </c>
      <c r="BI161" s="231">
        <f>IF(N161="nulová",J161,0)</f>
        <v>0</v>
      </c>
      <c r="BJ161" s="14" t="s">
        <v>136</v>
      </c>
      <c r="BK161" s="231">
        <f>ROUND(I161*H161,2)</f>
        <v>0</v>
      </c>
      <c r="BL161" s="14" t="s">
        <v>202</v>
      </c>
      <c r="BM161" s="230" t="s">
        <v>206</v>
      </c>
    </row>
    <row r="162" s="2" customFormat="1" ht="16.5" customHeight="1">
      <c r="A162" s="35"/>
      <c r="B162" s="36"/>
      <c r="C162" s="218" t="s">
        <v>207</v>
      </c>
      <c r="D162" s="218" t="s">
        <v>131</v>
      </c>
      <c r="E162" s="219" t="s">
        <v>208</v>
      </c>
      <c r="F162" s="220" t="s">
        <v>209</v>
      </c>
      <c r="G162" s="221" t="s">
        <v>210</v>
      </c>
      <c r="H162" s="222">
        <v>1</v>
      </c>
      <c r="I162" s="223"/>
      <c r="J162" s="224">
        <f>ROUND(I162*H162,2)</f>
        <v>0</v>
      </c>
      <c r="K162" s="225"/>
      <c r="L162" s="41"/>
      <c r="M162" s="226" t="s">
        <v>1</v>
      </c>
      <c r="N162" s="227" t="s">
        <v>41</v>
      </c>
      <c r="O162" s="89"/>
      <c r="P162" s="228">
        <f>O162*H162</f>
        <v>0</v>
      </c>
      <c r="Q162" s="228">
        <v>0.0018</v>
      </c>
      <c r="R162" s="228">
        <f>Q162*H162</f>
        <v>0.0018</v>
      </c>
      <c r="S162" s="228">
        <v>0</v>
      </c>
      <c r="T162" s="22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0" t="s">
        <v>202</v>
      </c>
      <c r="AT162" s="230" t="s">
        <v>131</v>
      </c>
      <c r="AU162" s="230" t="s">
        <v>136</v>
      </c>
      <c r="AY162" s="14" t="s">
        <v>128</v>
      </c>
      <c r="BE162" s="231">
        <f>IF(N162="základná",J162,0)</f>
        <v>0</v>
      </c>
      <c r="BF162" s="231">
        <f>IF(N162="znížená",J162,0)</f>
        <v>0</v>
      </c>
      <c r="BG162" s="231">
        <f>IF(N162="zákl. prenesená",J162,0)</f>
        <v>0</v>
      </c>
      <c r="BH162" s="231">
        <f>IF(N162="zníž. prenesená",J162,0)</f>
        <v>0</v>
      </c>
      <c r="BI162" s="231">
        <f>IF(N162="nulová",J162,0)</f>
        <v>0</v>
      </c>
      <c r="BJ162" s="14" t="s">
        <v>136</v>
      </c>
      <c r="BK162" s="231">
        <f>ROUND(I162*H162,2)</f>
        <v>0</v>
      </c>
      <c r="BL162" s="14" t="s">
        <v>202</v>
      </c>
      <c r="BM162" s="230" t="s">
        <v>211</v>
      </c>
    </row>
    <row r="163" s="2" customFormat="1" ht="16.5" customHeight="1">
      <c r="A163" s="35"/>
      <c r="B163" s="36"/>
      <c r="C163" s="218" t="s">
        <v>212</v>
      </c>
      <c r="D163" s="218" t="s">
        <v>131</v>
      </c>
      <c r="E163" s="219" t="s">
        <v>213</v>
      </c>
      <c r="F163" s="220" t="s">
        <v>214</v>
      </c>
      <c r="G163" s="221" t="s">
        <v>210</v>
      </c>
      <c r="H163" s="222">
        <v>1</v>
      </c>
      <c r="I163" s="223"/>
      <c r="J163" s="224">
        <f>ROUND(I163*H163,2)</f>
        <v>0</v>
      </c>
      <c r="K163" s="225"/>
      <c r="L163" s="41"/>
      <c r="M163" s="226" t="s">
        <v>1</v>
      </c>
      <c r="N163" s="227" t="s">
        <v>41</v>
      </c>
      <c r="O163" s="89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0" t="s">
        <v>202</v>
      </c>
      <c r="AT163" s="230" t="s">
        <v>131</v>
      </c>
      <c r="AU163" s="230" t="s">
        <v>136</v>
      </c>
      <c r="AY163" s="14" t="s">
        <v>128</v>
      </c>
      <c r="BE163" s="231">
        <f>IF(N163="základná",J163,0)</f>
        <v>0</v>
      </c>
      <c r="BF163" s="231">
        <f>IF(N163="znížená",J163,0)</f>
        <v>0</v>
      </c>
      <c r="BG163" s="231">
        <f>IF(N163="zákl. prenesená",J163,0)</f>
        <v>0</v>
      </c>
      <c r="BH163" s="231">
        <f>IF(N163="zníž. prenesená",J163,0)</f>
        <v>0</v>
      </c>
      <c r="BI163" s="231">
        <f>IF(N163="nulová",J163,0)</f>
        <v>0</v>
      </c>
      <c r="BJ163" s="14" t="s">
        <v>136</v>
      </c>
      <c r="BK163" s="231">
        <f>ROUND(I163*H163,2)</f>
        <v>0</v>
      </c>
      <c r="BL163" s="14" t="s">
        <v>202</v>
      </c>
      <c r="BM163" s="230" t="s">
        <v>215</v>
      </c>
    </row>
    <row r="164" s="2" customFormat="1" ht="16.5" customHeight="1">
      <c r="A164" s="35"/>
      <c r="B164" s="36"/>
      <c r="C164" s="218" t="s">
        <v>216</v>
      </c>
      <c r="D164" s="218" t="s">
        <v>131</v>
      </c>
      <c r="E164" s="219" t="s">
        <v>217</v>
      </c>
      <c r="F164" s="220" t="s">
        <v>218</v>
      </c>
      <c r="G164" s="221" t="s">
        <v>210</v>
      </c>
      <c r="H164" s="222">
        <v>1</v>
      </c>
      <c r="I164" s="223"/>
      <c r="J164" s="224">
        <f>ROUND(I164*H164,2)</f>
        <v>0</v>
      </c>
      <c r="K164" s="225"/>
      <c r="L164" s="41"/>
      <c r="M164" s="226" t="s">
        <v>1</v>
      </c>
      <c r="N164" s="227" t="s">
        <v>41</v>
      </c>
      <c r="O164" s="89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0" t="s">
        <v>202</v>
      </c>
      <c r="AT164" s="230" t="s">
        <v>131</v>
      </c>
      <c r="AU164" s="230" t="s">
        <v>136</v>
      </c>
      <c r="AY164" s="14" t="s">
        <v>128</v>
      </c>
      <c r="BE164" s="231">
        <f>IF(N164="základná",J164,0)</f>
        <v>0</v>
      </c>
      <c r="BF164" s="231">
        <f>IF(N164="znížená",J164,0)</f>
        <v>0</v>
      </c>
      <c r="BG164" s="231">
        <f>IF(N164="zákl. prenesená",J164,0)</f>
        <v>0</v>
      </c>
      <c r="BH164" s="231">
        <f>IF(N164="zníž. prenesená",J164,0)</f>
        <v>0</v>
      </c>
      <c r="BI164" s="231">
        <f>IF(N164="nulová",J164,0)</f>
        <v>0</v>
      </c>
      <c r="BJ164" s="14" t="s">
        <v>136</v>
      </c>
      <c r="BK164" s="231">
        <f>ROUND(I164*H164,2)</f>
        <v>0</v>
      </c>
      <c r="BL164" s="14" t="s">
        <v>202</v>
      </c>
      <c r="BM164" s="230" t="s">
        <v>219</v>
      </c>
    </row>
    <row r="165" s="2" customFormat="1" ht="16.5" customHeight="1">
      <c r="A165" s="35"/>
      <c r="B165" s="36"/>
      <c r="C165" s="218" t="s">
        <v>220</v>
      </c>
      <c r="D165" s="218" t="s">
        <v>131</v>
      </c>
      <c r="E165" s="219" t="s">
        <v>221</v>
      </c>
      <c r="F165" s="220" t="s">
        <v>222</v>
      </c>
      <c r="G165" s="221" t="s">
        <v>210</v>
      </c>
      <c r="H165" s="222">
        <v>1</v>
      </c>
      <c r="I165" s="223"/>
      <c r="J165" s="224">
        <f>ROUND(I165*H165,2)</f>
        <v>0</v>
      </c>
      <c r="K165" s="225"/>
      <c r="L165" s="41"/>
      <c r="M165" s="226" t="s">
        <v>1</v>
      </c>
      <c r="N165" s="227" t="s">
        <v>41</v>
      </c>
      <c r="O165" s="89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0" t="s">
        <v>202</v>
      </c>
      <c r="AT165" s="230" t="s">
        <v>131</v>
      </c>
      <c r="AU165" s="230" t="s">
        <v>136</v>
      </c>
      <c r="AY165" s="14" t="s">
        <v>128</v>
      </c>
      <c r="BE165" s="231">
        <f>IF(N165="základná",J165,0)</f>
        <v>0</v>
      </c>
      <c r="BF165" s="231">
        <f>IF(N165="znížená",J165,0)</f>
        <v>0</v>
      </c>
      <c r="BG165" s="231">
        <f>IF(N165="zákl. prenesená",J165,0)</f>
        <v>0</v>
      </c>
      <c r="BH165" s="231">
        <f>IF(N165="zníž. prenesená",J165,0)</f>
        <v>0</v>
      </c>
      <c r="BI165" s="231">
        <f>IF(N165="nulová",J165,0)</f>
        <v>0</v>
      </c>
      <c r="BJ165" s="14" t="s">
        <v>136</v>
      </c>
      <c r="BK165" s="231">
        <f>ROUND(I165*H165,2)</f>
        <v>0</v>
      </c>
      <c r="BL165" s="14" t="s">
        <v>202</v>
      </c>
      <c r="BM165" s="230" t="s">
        <v>223</v>
      </c>
    </row>
    <row r="166" s="2" customFormat="1" ht="16.5" customHeight="1">
      <c r="A166" s="35"/>
      <c r="B166" s="36"/>
      <c r="C166" s="218" t="s">
        <v>224</v>
      </c>
      <c r="D166" s="218" t="s">
        <v>131</v>
      </c>
      <c r="E166" s="219" t="s">
        <v>225</v>
      </c>
      <c r="F166" s="220" t="s">
        <v>226</v>
      </c>
      <c r="G166" s="221" t="s">
        <v>187</v>
      </c>
      <c r="H166" s="222">
        <v>2</v>
      </c>
      <c r="I166" s="223"/>
      <c r="J166" s="224">
        <f>ROUND(I166*H166,2)</f>
        <v>0</v>
      </c>
      <c r="K166" s="225"/>
      <c r="L166" s="41"/>
      <c r="M166" s="226" t="s">
        <v>1</v>
      </c>
      <c r="N166" s="227" t="s">
        <v>41</v>
      </c>
      <c r="O166" s="89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0" t="s">
        <v>202</v>
      </c>
      <c r="AT166" s="230" t="s">
        <v>131</v>
      </c>
      <c r="AU166" s="230" t="s">
        <v>136</v>
      </c>
      <c r="AY166" s="14" t="s">
        <v>128</v>
      </c>
      <c r="BE166" s="231">
        <f>IF(N166="základná",J166,0)</f>
        <v>0</v>
      </c>
      <c r="BF166" s="231">
        <f>IF(N166="znížená",J166,0)</f>
        <v>0</v>
      </c>
      <c r="BG166" s="231">
        <f>IF(N166="zákl. prenesená",J166,0)</f>
        <v>0</v>
      </c>
      <c r="BH166" s="231">
        <f>IF(N166="zníž. prenesená",J166,0)</f>
        <v>0</v>
      </c>
      <c r="BI166" s="231">
        <f>IF(N166="nulová",J166,0)</f>
        <v>0</v>
      </c>
      <c r="BJ166" s="14" t="s">
        <v>136</v>
      </c>
      <c r="BK166" s="231">
        <f>ROUND(I166*H166,2)</f>
        <v>0</v>
      </c>
      <c r="BL166" s="14" t="s">
        <v>202</v>
      </c>
      <c r="BM166" s="230" t="s">
        <v>227</v>
      </c>
    </row>
    <row r="167" s="2" customFormat="1" ht="16.5" customHeight="1">
      <c r="A167" s="35"/>
      <c r="B167" s="36"/>
      <c r="C167" s="218" t="s">
        <v>228</v>
      </c>
      <c r="D167" s="218" t="s">
        <v>131</v>
      </c>
      <c r="E167" s="219" t="s">
        <v>229</v>
      </c>
      <c r="F167" s="220" t="s">
        <v>230</v>
      </c>
      <c r="G167" s="221" t="s">
        <v>187</v>
      </c>
      <c r="H167" s="222">
        <v>2</v>
      </c>
      <c r="I167" s="223"/>
      <c r="J167" s="224">
        <f>ROUND(I167*H167,2)</f>
        <v>0</v>
      </c>
      <c r="K167" s="225"/>
      <c r="L167" s="41"/>
      <c r="M167" s="226" t="s">
        <v>1</v>
      </c>
      <c r="N167" s="227" t="s">
        <v>41</v>
      </c>
      <c r="O167" s="89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0" t="s">
        <v>202</v>
      </c>
      <c r="AT167" s="230" t="s">
        <v>131</v>
      </c>
      <c r="AU167" s="230" t="s">
        <v>136</v>
      </c>
      <c r="AY167" s="14" t="s">
        <v>128</v>
      </c>
      <c r="BE167" s="231">
        <f>IF(N167="základná",J167,0)</f>
        <v>0</v>
      </c>
      <c r="BF167" s="231">
        <f>IF(N167="znížená",J167,0)</f>
        <v>0</v>
      </c>
      <c r="BG167" s="231">
        <f>IF(N167="zákl. prenesená",J167,0)</f>
        <v>0</v>
      </c>
      <c r="BH167" s="231">
        <f>IF(N167="zníž. prenesená",J167,0)</f>
        <v>0</v>
      </c>
      <c r="BI167" s="231">
        <f>IF(N167="nulová",J167,0)</f>
        <v>0</v>
      </c>
      <c r="BJ167" s="14" t="s">
        <v>136</v>
      </c>
      <c r="BK167" s="231">
        <f>ROUND(I167*H167,2)</f>
        <v>0</v>
      </c>
      <c r="BL167" s="14" t="s">
        <v>202</v>
      </c>
      <c r="BM167" s="230" t="s">
        <v>231</v>
      </c>
    </row>
    <row r="168" s="2" customFormat="1" ht="16.5" customHeight="1">
      <c r="A168" s="35"/>
      <c r="B168" s="36"/>
      <c r="C168" s="218" t="s">
        <v>7</v>
      </c>
      <c r="D168" s="218" t="s">
        <v>131</v>
      </c>
      <c r="E168" s="219" t="s">
        <v>232</v>
      </c>
      <c r="F168" s="220" t="s">
        <v>233</v>
      </c>
      <c r="G168" s="221" t="s">
        <v>187</v>
      </c>
      <c r="H168" s="222">
        <v>22</v>
      </c>
      <c r="I168" s="223"/>
      <c r="J168" s="224">
        <f>ROUND(I168*H168,2)</f>
        <v>0</v>
      </c>
      <c r="K168" s="225"/>
      <c r="L168" s="41"/>
      <c r="M168" s="226" t="s">
        <v>1</v>
      </c>
      <c r="N168" s="227" t="s">
        <v>41</v>
      </c>
      <c r="O168" s="89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0" t="s">
        <v>202</v>
      </c>
      <c r="AT168" s="230" t="s">
        <v>131</v>
      </c>
      <c r="AU168" s="230" t="s">
        <v>136</v>
      </c>
      <c r="AY168" s="14" t="s">
        <v>128</v>
      </c>
      <c r="BE168" s="231">
        <f>IF(N168="základná",J168,0)</f>
        <v>0</v>
      </c>
      <c r="BF168" s="231">
        <f>IF(N168="znížená",J168,0)</f>
        <v>0</v>
      </c>
      <c r="BG168" s="231">
        <f>IF(N168="zákl. prenesená",J168,0)</f>
        <v>0</v>
      </c>
      <c r="BH168" s="231">
        <f>IF(N168="zníž. prenesená",J168,0)</f>
        <v>0</v>
      </c>
      <c r="BI168" s="231">
        <f>IF(N168="nulová",J168,0)</f>
        <v>0</v>
      </c>
      <c r="BJ168" s="14" t="s">
        <v>136</v>
      </c>
      <c r="BK168" s="231">
        <f>ROUND(I168*H168,2)</f>
        <v>0</v>
      </c>
      <c r="BL168" s="14" t="s">
        <v>202</v>
      </c>
      <c r="BM168" s="230" t="s">
        <v>234</v>
      </c>
    </row>
    <row r="169" s="2" customFormat="1" ht="16.5" customHeight="1">
      <c r="A169" s="35"/>
      <c r="B169" s="36"/>
      <c r="C169" s="218" t="s">
        <v>235</v>
      </c>
      <c r="D169" s="218" t="s">
        <v>131</v>
      </c>
      <c r="E169" s="219" t="s">
        <v>236</v>
      </c>
      <c r="F169" s="220" t="s">
        <v>237</v>
      </c>
      <c r="G169" s="221" t="s">
        <v>238</v>
      </c>
      <c r="H169" s="222">
        <v>32</v>
      </c>
      <c r="I169" s="223"/>
      <c r="J169" s="224">
        <f>ROUND(I169*H169,2)</f>
        <v>0</v>
      </c>
      <c r="K169" s="225"/>
      <c r="L169" s="41"/>
      <c r="M169" s="226" t="s">
        <v>1</v>
      </c>
      <c r="N169" s="227" t="s">
        <v>41</v>
      </c>
      <c r="O169" s="89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0" t="s">
        <v>202</v>
      </c>
      <c r="AT169" s="230" t="s">
        <v>131</v>
      </c>
      <c r="AU169" s="230" t="s">
        <v>136</v>
      </c>
      <c r="AY169" s="14" t="s">
        <v>128</v>
      </c>
      <c r="BE169" s="231">
        <f>IF(N169="základná",J169,0)</f>
        <v>0</v>
      </c>
      <c r="BF169" s="231">
        <f>IF(N169="znížená",J169,0)</f>
        <v>0</v>
      </c>
      <c r="BG169" s="231">
        <f>IF(N169="zákl. prenesená",J169,0)</f>
        <v>0</v>
      </c>
      <c r="BH169" s="231">
        <f>IF(N169="zníž. prenesená",J169,0)</f>
        <v>0</v>
      </c>
      <c r="BI169" s="231">
        <f>IF(N169="nulová",J169,0)</f>
        <v>0</v>
      </c>
      <c r="BJ169" s="14" t="s">
        <v>136</v>
      </c>
      <c r="BK169" s="231">
        <f>ROUND(I169*H169,2)</f>
        <v>0</v>
      </c>
      <c r="BL169" s="14" t="s">
        <v>202</v>
      </c>
      <c r="BM169" s="230" t="s">
        <v>239</v>
      </c>
    </row>
    <row r="170" s="12" customFormat="1" ht="22.8" customHeight="1">
      <c r="A170" s="12"/>
      <c r="B170" s="202"/>
      <c r="C170" s="203"/>
      <c r="D170" s="204" t="s">
        <v>74</v>
      </c>
      <c r="E170" s="216" t="s">
        <v>240</v>
      </c>
      <c r="F170" s="216" t="s">
        <v>241</v>
      </c>
      <c r="G170" s="203"/>
      <c r="H170" s="203"/>
      <c r="I170" s="206"/>
      <c r="J170" s="217">
        <f>BK170</f>
        <v>0</v>
      </c>
      <c r="K170" s="203"/>
      <c r="L170" s="208"/>
      <c r="M170" s="209"/>
      <c r="N170" s="210"/>
      <c r="O170" s="210"/>
      <c r="P170" s="211">
        <f>SUM(P171:P175)</f>
        <v>0</v>
      </c>
      <c r="Q170" s="210"/>
      <c r="R170" s="211">
        <f>SUM(R171:R175)</f>
        <v>0.021200000000000004</v>
      </c>
      <c r="S170" s="210"/>
      <c r="T170" s="212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136</v>
      </c>
      <c r="AT170" s="214" t="s">
        <v>74</v>
      </c>
      <c r="AU170" s="214" t="s">
        <v>82</v>
      </c>
      <c r="AY170" s="213" t="s">
        <v>128</v>
      </c>
      <c r="BK170" s="215">
        <f>SUM(BK171:BK175)</f>
        <v>0</v>
      </c>
    </row>
    <row r="171" s="2" customFormat="1" ht="33" customHeight="1">
      <c r="A171" s="35"/>
      <c r="B171" s="36"/>
      <c r="C171" s="218" t="s">
        <v>242</v>
      </c>
      <c r="D171" s="218" t="s">
        <v>131</v>
      </c>
      <c r="E171" s="219" t="s">
        <v>243</v>
      </c>
      <c r="F171" s="220" t="s">
        <v>244</v>
      </c>
      <c r="G171" s="221" t="s">
        <v>134</v>
      </c>
      <c r="H171" s="222">
        <v>3.5</v>
      </c>
      <c r="I171" s="223"/>
      <c r="J171" s="224">
        <f>ROUND(I171*H171,2)</f>
        <v>0</v>
      </c>
      <c r="K171" s="225"/>
      <c r="L171" s="41"/>
      <c r="M171" s="226" t="s">
        <v>1</v>
      </c>
      <c r="N171" s="227" t="s">
        <v>41</v>
      </c>
      <c r="O171" s="89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0" t="s">
        <v>202</v>
      </c>
      <c r="AT171" s="230" t="s">
        <v>131</v>
      </c>
      <c r="AU171" s="230" t="s">
        <v>136</v>
      </c>
      <c r="AY171" s="14" t="s">
        <v>128</v>
      </c>
      <c r="BE171" s="231">
        <f>IF(N171="základná",J171,0)</f>
        <v>0</v>
      </c>
      <c r="BF171" s="231">
        <f>IF(N171="znížená",J171,0)</f>
        <v>0</v>
      </c>
      <c r="BG171" s="231">
        <f>IF(N171="zákl. prenesená",J171,0)</f>
        <v>0</v>
      </c>
      <c r="BH171" s="231">
        <f>IF(N171="zníž. prenesená",J171,0)</f>
        <v>0</v>
      </c>
      <c r="BI171" s="231">
        <f>IF(N171="nulová",J171,0)</f>
        <v>0</v>
      </c>
      <c r="BJ171" s="14" t="s">
        <v>136</v>
      </c>
      <c r="BK171" s="231">
        <f>ROUND(I171*H171,2)</f>
        <v>0</v>
      </c>
      <c r="BL171" s="14" t="s">
        <v>202</v>
      </c>
      <c r="BM171" s="230" t="s">
        <v>245</v>
      </c>
    </row>
    <row r="172" s="2" customFormat="1" ht="24.15" customHeight="1">
      <c r="A172" s="35"/>
      <c r="B172" s="36"/>
      <c r="C172" s="218" t="s">
        <v>246</v>
      </c>
      <c r="D172" s="218" t="s">
        <v>131</v>
      </c>
      <c r="E172" s="219" t="s">
        <v>247</v>
      </c>
      <c r="F172" s="220" t="s">
        <v>248</v>
      </c>
      <c r="G172" s="221" t="s">
        <v>134</v>
      </c>
      <c r="H172" s="222">
        <v>15</v>
      </c>
      <c r="I172" s="223"/>
      <c r="J172" s="224">
        <f>ROUND(I172*H172,2)</f>
        <v>0</v>
      </c>
      <c r="K172" s="225"/>
      <c r="L172" s="41"/>
      <c r="M172" s="226" t="s">
        <v>1</v>
      </c>
      <c r="N172" s="227" t="s">
        <v>41</v>
      </c>
      <c r="O172" s="89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0" t="s">
        <v>202</v>
      </c>
      <c r="AT172" s="230" t="s">
        <v>131</v>
      </c>
      <c r="AU172" s="230" t="s">
        <v>136</v>
      </c>
      <c r="AY172" s="14" t="s">
        <v>128</v>
      </c>
      <c r="BE172" s="231">
        <f>IF(N172="základná",J172,0)</f>
        <v>0</v>
      </c>
      <c r="BF172" s="231">
        <f>IF(N172="znížená",J172,0)</f>
        <v>0</v>
      </c>
      <c r="BG172" s="231">
        <f>IF(N172="zákl. prenesená",J172,0)</f>
        <v>0</v>
      </c>
      <c r="BH172" s="231">
        <f>IF(N172="zníž. prenesená",J172,0)</f>
        <v>0</v>
      </c>
      <c r="BI172" s="231">
        <f>IF(N172="nulová",J172,0)</f>
        <v>0</v>
      </c>
      <c r="BJ172" s="14" t="s">
        <v>136</v>
      </c>
      <c r="BK172" s="231">
        <f>ROUND(I172*H172,2)</f>
        <v>0</v>
      </c>
      <c r="BL172" s="14" t="s">
        <v>202</v>
      </c>
      <c r="BM172" s="230" t="s">
        <v>249</v>
      </c>
    </row>
    <row r="173" s="2" customFormat="1" ht="24.15" customHeight="1">
      <c r="A173" s="35"/>
      <c r="B173" s="36"/>
      <c r="C173" s="232" t="s">
        <v>250</v>
      </c>
      <c r="D173" s="232" t="s">
        <v>146</v>
      </c>
      <c r="E173" s="233" t="s">
        <v>251</v>
      </c>
      <c r="F173" s="234" t="s">
        <v>252</v>
      </c>
      <c r="G173" s="235" t="s">
        <v>149</v>
      </c>
      <c r="H173" s="236">
        <v>20.350000000000001</v>
      </c>
      <c r="I173" s="237"/>
      <c r="J173" s="238">
        <f>ROUND(I173*H173,2)</f>
        <v>0</v>
      </c>
      <c r="K173" s="239"/>
      <c r="L173" s="240"/>
      <c r="M173" s="241" t="s">
        <v>1</v>
      </c>
      <c r="N173" s="242" t="s">
        <v>41</v>
      </c>
      <c r="O173" s="89"/>
      <c r="P173" s="228">
        <f>O173*H173</f>
        <v>0</v>
      </c>
      <c r="Q173" s="228">
        <v>0.001</v>
      </c>
      <c r="R173" s="228">
        <f>Q173*H173</f>
        <v>0.020350000000000004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253</v>
      </c>
      <c r="AT173" s="230" t="s">
        <v>146</v>
      </c>
      <c r="AU173" s="230" t="s">
        <v>136</v>
      </c>
      <c r="AY173" s="14" t="s">
        <v>128</v>
      </c>
      <c r="BE173" s="231">
        <f>IF(N173="základná",J173,0)</f>
        <v>0</v>
      </c>
      <c r="BF173" s="231">
        <f>IF(N173="znížená",J173,0)</f>
        <v>0</v>
      </c>
      <c r="BG173" s="231">
        <f>IF(N173="zákl. prenesená",J173,0)</f>
        <v>0</v>
      </c>
      <c r="BH173" s="231">
        <f>IF(N173="zníž. prenesená",J173,0)</f>
        <v>0</v>
      </c>
      <c r="BI173" s="231">
        <f>IF(N173="nulová",J173,0)</f>
        <v>0</v>
      </c>
      <c r="BJ173" s="14" t="s">
        <v>136</v>
      </c>
      <c r="BK173" s="231">
        <f>ROUND(I173*H173,2)</f>
        <v>0</v>
      </c>
      <c r="BL173" s="14" t="s">
        <v>202</v>
      </c>
      <c r="BM173" s="230" t="s">
        <v>254</v>
      </c>
    </row>
    <row r="174" s="2" customFormat="1" ht="24.15" customHeight="1">
      <c r="A174" s="35"/>
      <c r="B174" s="36"/>
      <c r="C174" s="232" t="s">
        <v>255</v>
      </c>
      <c r="D174" s="232" t="s">
        <v>146</v>
      </c>
      <c r="E174" s="233" t="s">
        <v>256</v>
      </c>
      <c r="F174" s="234" t="s">
        <v>257</v>
      </c>
      <c r="G174" s="235" t="s">
        <v>238</v>
      </c>
      <c r="H174" s="236">
        <v>17</v>
      </c>
      <c r="I174" s="237"/>
      <c r="J174" s="238">
        <f>ROUND(I174*H174,2)</f>
        <v>0</v>
      </c>
      <c r="K174" s="239"/>
      <c r="L174" s="240"/>
      <c r="M174" s="241" t="s">
        <v>1</v>
      </c>
      <c r="N174" s="242" t="s">
        <v>41</v>
      </c>
      <c r="O174" s="89"/>
      <c r="P174" s="228">
        <f>O174*H174</f>
        <v>0</v>
      </c>
      <c r="Q174" s="228">
        <v>5.0000000000000002E-05</v>
      </c>
      <c r="R174" s="228">
        <f>Q174*H174</f>
        <v>0.00085000000000000006</v>
      </c>
      <c r="S174" s="228">
        <v>0</v>
      </c>
      <c r="T174" s="22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0" t="s">
        <v>253</v>
      </c>
      <c r="AT174" s="230" t="s">
        <v>146</v>
      </c>
      <c r="AU174" s="230" t="s">
        <v>136</v>
      </c>
      <c r="AY174" s="14" t="s">
        <v>128</v>
      </c>
      <c r="BE174" s="231">
        <f>IF(N174="základná",J174,0)</f>
        <v>0</v>
      </c>
      <c r="BF174" s="231">
        <f>IF(N174="znížená",J174,0)</f>
        <v>0</v>
      </c>
      <c r="BG174" s="231">
        <f>IF(N174="zákl. prenesená",J174,0)</f>
        <v>0</v>
      </c>
      <c r="BH174" s="231">
        <f>IF(N174="zníž. prenesená",J174,0)</f>
        <v>0</v>
      </c>
      <c r="BI174" s="231">
        <f>IF(N174="nulová",J174,0)</f>
        <v>0</v>
      </c>
      <c r="BJ174" s="14" t="s">
        <v>136</v>
      </c>
      <c r="BK174" s="231">
        <f>ROUND(I174*H174,2)</f>
        <v>0</v>
      </c>
      <c r="BL174" s="14" t="s">
        <v>202</v>
      </c>
      <c r="BM174" s="230" t="s">
        <v>258</v>
      </c>
    </row>
    <row r="175" s="2" customFormat="1" ht="24.15" customHeight="1">
      <c r="A175" s="35"/>
      <c r="B175" s="36"/>
      <c r="C175" s="218" t="s">
        <v>259</v>
      </c>
      <c r="D175" s="218" t="s">
        <v>131</v>
      </c>
      <c r="E175" s="219" t="s">
        <v>260</v>
      </c>
      <c r="F175" s="220" t="s">
        <v>261</v>
      </c>
      <c r="G175" s="221" t="s">
        <v>262</v>
      </c>
      <c r="H175" s="243"/>
      <c r="I175" s="223"/>
      <c r="J175" s="224">
        <f>ROUND(I175*H175,2)</f>
        <v>0</v>
      </c>
      <c r="K175" s="225"/>
      <c r="L175" s="41"/>
      <c r="M175" s="226" t="s">
        <v>1</v>
      </c>
      <c r="N175" s="227" t="s">
        <v>41</v>
      </c>
      <c r="O175" s="89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0" t="s">
        <v>202</v>
      </c>
      <c r="AT175" s="230" t="s">
        <v>131</v>
      </c>
      <c r="AU175" s="230" t="s">
        <v>136</v>
      </c>
      <c r="AY175" s="14" t="s">
        <v>128</v>
      </c>
      <c r="BE175" s="231">
        <f>IF(N175="základná",J175,0)</f>
        <v>0</v>
      </c>
      <c r="BF175" s="231">
        <f>IF(N175="znížená",J175,0)</f>
        <v>0</v>
      </c>
      <c r="BG175" s="231">
        <f>IF(N175="zákl. prenesená",J175,0)</f>
        <v>0</v>
      </c>
      <c r="BH175" s="231">
        <f>IF(N175="zníž. prenesená",J175,0)</f>
        <v>0</v>
      </c>
      <c r="BI175" s="231">
        <f>IF(N175="nulová",J175,0)</f>
        <v>0</v>
      </c>
      <c r="BJ175" s="14" t="s">
        <v>136</v>
      </c>
      <c r="BK175" s="231">
        <f>ROUND(I175*H175,2)</f>
        <v>0</v>
      </c>
      <c r="BL175" s="14" t="s">
        <v>202</v>
      </c>
      <c r="BM175" s="230" t="s">
        <v>263</v>
      </c>
    </row>
    <row r="176" s="12" customFormat="1" ht="22.8" customHeight="1">
      <c r="A176" s="12"/>
      <c r="B176" s="202"/>
      <c r="C176" s="203"/>
      <c r="D176" s="204" t="s">
        <v>74</v>
      </c>
      <c r="E176" s="216" t="s">
        <v>264</v>
      </c>
      <c r="F176" s="216" t="s">
        <v>265</v>
      </c>
      <c r="G176" s="203"/>
      <c r="H176" s="203"/>
      <c r="I176" s="206"/>
      <c r="J176" s="217">
        <f>BK176</f>
        <v>0</v>
      </c>
      <c r="K176" s="203"/>
      <c r="L176" s="208"/>
      <c r="M176" s="209"/>
      <c r="N176" s="210"/>
      <c r="O176" s="210"/>
      <c r="P176" s="211">
        <f>SUM(P177:P179)</f>
        <v>0</v>
      </c>
      <c r="Q176" s="210"/>
      <c r="R176" s="211">
        <f>SUM(R177:R179)</f>
        <v>1.0178731999999999</v>
      </c>
      <c r="S176" s="210"/>
      <c r="T176" s="212">
        <f>SUM(T177:T179)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3" t="s">
        <v>136</v>
      </c>
      <c r="AT176" s="214" t="s">
        <v>74</v>
      </c>
      <c r="AU176" s="214" t="s">
        <v>82</v>
      </c>
      <c r="AY176" s="213" t="s">
        <v>128</v>
      </c>
      <c r="BK176" s="215">
        <f>SUM(BK177:BK179)</f>
        <v>0</v>
      </c>
    </row>
    <row r="177" s="2" customFormat="1" ht="24.15" customHeight="1">
      <c r="A177" s="35"/>
      <c r="B177" s="36"/>
      <c r="C177" s="218" t="s">
        <v>266</v>
      </c>
      <c r="D177" s="218" t="s">
        <v>131</v>
      </c>
      <c r="E177" s="219" t="s">
        <v>267</v>
      </c>
      <c r="F177" s="220" t="s">
        <v>268</v>
      </c>
      <c r="G177" s="221" t="s">
        <v>134</v>
      </c>
      <c r="H177" s="222">
        <v>163.53999999999999</v>
      </c>
      <c r="I177" s="223"/>
      <c r="J177" s="224">
        <f>ROUND(I177*H177,2)</f>
        <v>0</v>
      </c>
      <c r="K177" s="225"/>
      <c r="L177" s="41"/>
      <c r="M177" s="226" t="s">
        <v>1</v>
      </c>
      <c r="N177" s="227" t="s">
        <v>41</v>
      </c>
      <c r="O177" s="89"/>
      <c r="P177" s="228">
        <f>O177*H177</f>
        <v>0</v>
      </c>
      <c r="Q177" s="228">
        <v>0.0050000000000000001</v>
      </c>
      <c r="R177" s="228">
        <f>Q177*H177</f>
        <v>0.81769999999999998</v>
      </c>
      <c r="S177" s="228">
        <v>0</v>
      </c>
      <c r="T177" s="22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0" t="s">
        <v>202</v>
      </c>
      <c r="AT177" s="230" t="s">
        <v>131</v>
      </c>
      <c r="AU177" s="230" t="s">
        <v>136</v>
      </c>
      <c r="AY177" s="14" t="s">
        <v>128</v>
      </c>
      <c r="BE177" s="231">
        <f>IF(N177="základná",J177,0)</f>
        <v>0</v>
      </c>
      <c r="BF177" s="231">
        <f>IF(N177="znížená",J177,0)</f>
        <v>0</v>
      </c>
      <c r="BG177" s="231">
        <f>IF(N177="zákl. prenesená",J177,0)</f>
        <v>0</v>
      </c>
      <c r="BH177" s="231">
        <f>IF(N177="zníž. prenesená",J177,0)</f>
        <v>0</v>
      </c>
      <c r="BI177" s="231">
        <f>IF(N177="nulová",J177,0)</f>
        <v>0</v>
      </c>
      <c r="BJ177" s="14" t="s">
        <v>136</v>
      </c>
      <c r="BK177" s="231">
        <f>ROUND(I177*H177,2)</f>
        <v>0</v>
      </c>
      <c r="BL177" s="14" t="s">
        <v>202</v>
      </c>
      <c r="BM177" s="230" t="s">
        <v>269</v>
      </c>
    </row>
    <row r="178" s="2" customFormat="1" ht="16.5" customHeight="1">
      <c r="A178" s="35"/>
      <c r="B178" s="36"/>
      <c r="C178" s="232" t="s">
        <v>270</v>
      </c>
      <c r="D178" s="232" t="s">
        <v>146</v>
      </c>
      <c r="E178" s="233" t="s">
        <v>271</v>
      </c>
      <c r="F178" s="234" t="s">
        <v>272</v>
      </c>
      <c r="G178" s="235" t="s">
        <v>134</v>
      </c>
      <c r="H178" s="236">
        <v>166.81100000000001</v>
      </c>
      <c r="I178" s="237"/>
      <c r="J178" s="238">
        <f>ROUND(I178*H178,2)</f>
        <v>0</v>
      </c>
      <c r="K178" s="239"/>
      <c r="L178" s="240"/>
      <c r="M178" s="241" t="s">
        <v>1</v>
      </c>
      <c r="N178" s="242" t="s">
        <v>41</v>
      </c>
      <c r="O178" s="89"/>
      <c r="P178" s="228">
        <f>O178*H178</f>
        <v>0</v>
      </c>
      <c r="Q178" s="228">
        <v>0.0011999999999999999</v>
      </c>
      <c r="R178" s="228">
        <f>Q178*H178</f>
        <v>0.2001732</v>
      </c>
      <c r="S178" s="228">
        <v>0</v>
      </c>
      <c r="T178" s="22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0" t="s">
        <v>253</v>
      </c>
      <c r="AT178" s="230" t="s">
        <v>146</v>
      </c>
      <c r="AU178" s="230" t="s">
        <v>136</v>
      </c>
      <c r="AY178" s="14" t="s">
        <v>128</v>
      </c>
      <c r="BE178" s="231">
        <f>IF(N178="základná",J178,0)</f>
        <v>0</v>
      </c>
      <c r="BF178" s="231">
        <f>IF(N178="znížená",J178,0)</f>
        <v>0</v>
      </c>
      <c r="BG178" s="231">
        <f>IF(N178="zákl. prenesená",J178,0)</f>
        <v>0</v>
      </c>
      <c r="BH178" s="231">
        <f>IF(N178="zníž. prenesená",J178,0)</f>
        <v>0</v>
      </c>
      <c r="BI178" s="231">
        <f>IF(N178="nulová",J178,0)</f>
        <v>0</v>
      </c>
      <c r="BJ178" s="14" t="s">
        <v>136</v>
      </c>
      <c r="BK178" s="231">
        <f>ROUND(I178*H178,2)</f>
        <v>0</v>
      </c>
      <c r="BL178" s="14" t="s">
        <v>202</v>
      </c>
      <c r="BM178" s="230" t="s">
        <v>273</v>
      </c>
    </row>
    <row r="179" s="2" customFormat="1" ht="24.15" customHeight="1">
      <c r="A179" s="35"/>
      <c r="B179" s="36"/>
      <c r="C179" s="218" t="s">
        <v>253</v>
      </c>
      <c r="D179" s="218" t="s">
        <v>131</v>
      </c>
      <c r="E179" s="219" t="s">
        <v>274</v>
      </c>
      <c r="F179" s="220" t="s">
        <v>275</v>
      </c>
      <c r="G179" s="221" t="s">
        <v>262</v>
      </c>
      <c r="H179" s="243"/>
      <c r="I179" s="223"/>
      <c r="J179" s="224">
        <f>ROUND(I179*H179,2)</f>
        <v>0</v>
      </c>
      <c r="K179" s="225"/>
      <c r="L179" s="41"/>
      <c r="M179" s="226" t="s">
        <v>1</v>
      </c>
      <c r="N179" s="227" t="s">
        <v>41</v>
      </c>
      <c r="O179" s="89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0" t="s">
        <v>202</v>
      </c>
      <c r="AT179" s="230" t="s">
        <v>131</v>
      </c>
      <c r="AU179" s="230" t="s">
        <v>136</v>
      </c>
      <c r="AY179" s="14" t="s">
        <v>128</v>
      </c>
      <c r="BE179" s="231">
        <f>IF(N179="základná",J179,0)</f>
        <v>0</v>
      </c>
      <c r="BF179" s="231">
        <f>IF(N179="znížená",J179,0)</f>
        <v>0</v>
      </c>
      <c r="BG179" s="231">
        <f>IF(N179="zákl. prenesená",J179,0)</f>
        <v>0</v>
      </c>
      <c r="BH179" s="231">
        <f>IF(N179="zníž. prenesená",J179,0)</f>
        <v>0</v>
      </c>
      <c r="BI179" s="231">
        <f>IF(N179="nulová",J179,0)</f>
        <v>0</v>
      </c>
      <c r="BJ179" s="14" t="s">
        <v>136</v>
      </c>
      <c r="BK179" s="231">
        <f>ROUND(I179*H179,2)</f>
        <v>0</v>
      </c>
      <c r="BL179" s="14" t="s">
        <v>202</v>
      </c>
      <c r="BM179" s="230" t="s">
        <v>276</v>
      </c>
    </row>
    <row r="180" s="12" customFormat="1" ht="22.8" customHeight="1">
      <c r="A180" s="12"/>
      <c r="B180" s="202"/>
      <c r="C180" s="203"/>
      <c r="D180" s="204" t="s">
        <v>74</v>
      </c>
      <c r="E180" s="216" t="s">
        <v>277</v>
      </c>
      <c r="F180" s="216" t="s">
        <v>278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P181</f>
        <v>0</v>
      </c>
      <c r="Q180" s="210"/>
      <c r="R180" s="211">
        <f>R181</f>
        <v>0</v>
      </c>
      <c r="S180" s="210"/>
      <c r="T180" s="212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136</v>
      </c>
      <c r="AT180" s="214" t="s">
        <v>74</v>
      </c>
      <c r="AU180" s="214" t="s">
        <v>82</v>
      </c>
      <c r="AY180" s="213" t="s">
        <v>128</v>
      </c>
      <c r="BK180" s="215">
        <f>BK181</f>
        <v>0</v>
      </c>
    </row>
    <row r="181" s="2" customFormat="1" ht="24.15" customHeight="1">
      <c r="A181" s="35"/>
      <c r="B181" s="36"/>
      <c r="C181" s="218" t="s">
        <v>279</v>
      </c>
      <c r="D181" s="218" t="s">
        <v>131</v>
      </c>
      <c r="E181" s="219" t="s">
        <v>280</v>
      </c>
      <c r="F181" s="220" t="s">
        <v>281</v>
      </c>
      <c r="G181" s="221" t="s">
        <v>210</v>
      </c>
      <c r="H181" s="222">
        <v>1</v>
      </c>
      <c r="I181" s="223"/>
      <c r="J181" s="224">
        <f>ROUND(I181*H181,2)</f>
        <v>0</v>
      </c>
      <c r="K181" s="225"/>
      <c r="L181" s="41"/>
      <c r="M181" s="226" t="s">
        <v>1</v>
      </c>
      <c r="N181" s="227" t="s">
        <v>41</v>
      </c>
      <c r="O181" s="89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0" t="s">
        <v>202</v>
      </c>
      <c r="AT181" s="230" t="s">
        <v>131</v>
      </c>
      <c r="AU181" s="230" t="s">
        <v>136</v>
      </c>
      <c r="AY181" s="14" t="s">
        <v>128</v>
      </c>
      <c r="BE181" s="231">
        <f>IF(N181="základná",J181,0)</f>
        <v>0</v>
      </c>
      <c r="BF181" s="231">
        <f>IF(N181="znížená",J181,0)</f>
        <v>0</v>
      </c>
      <c r="BG181" s="231">
        <f>IF(N181="zákl. prenesená",J181,0)</f>
        <v>0</v>
      </c>
      <c r="BH181" s="231">
        <f>IF(N181="zníž. prenesená",J181,0)</f>
        <v>0</v>
      </c>
      <c r="BI181" s="231">
        <f>IF(N181="nulová",J181,0)</f>
        <v>0</v>
      </c>
      <c r="BJ181" s="14" t="s">
        <v>136</v>
      </c>
      <c r="BK181" s="231">
        <f>ROUND(I181*H181,2)</f>
        <v>0</v>
      </c>
      <c r="BL181" s="14" t="s">
        <v>202</v>
      </c>
      <c r="BM181" s="230" t="s">
        <v>282</v>
      </c>
    </row>
    <row r="182" s="12" customFormat="1" ht="22.8" customHeight="1">
      <c r="A182" s="12"/>
      <c r="B182" s="202"/>
      <c r="C182" s="203"/>
      <c r="D182" s="204" t="s">
        <v>74</v>
      </c>
      <c r="E182" s="216" t="s">
        <v>283</v>
      </c>
      <c r="F182" s="216" t="s">
        <v>284</v>
      </c>
      <c r="G182" s="203"/>
      <c r="H182" s="203"/>
      <c r="I182" s="206"/>
      <c r="J182" s="217">
        <f>BK182</f>
        <v>0</v>
      </c>
      <c r="K182" s="203"/>
      <c r="L182" s="208"/>
      <c r="M182" s="209"/>
      <c r="N182" s="210"/>
      <c r="O182" s="210"/>
      <c r="P182" s="211">
        <f>SUM(P183:P214)</f>
        <v>0</v>
      </c>
      <c r="Q182" s="210"/>
      <c r="R182" s="211">
        <f>SUM(R183:R214)</f>
        <v>0.16928480000000001</v>
      </c>
      <c r="S182" s="210"/>
      <c r="T182" s="212">
        <f>SUM(T183:T214)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136</v>
      </c>
      <c r="AT182" s="214" t="s">
        <v>74</v>
      </c>
      <c r="AU182" s="214" t="s">
        <v>82</v>
      </c>
      <c r="AY182" s="213" t="s">
        <v>128</v>
      </c>
      <c r="BK182" s="215">
        <f>SUM(BK183:BK214)</f>
        <v>0</v>
      </c>
    </row>
    <row r="183" s="2" customFormat="1" ht="24.15" customHeight="1">
      <c r="A183" s="35"/>
      <c r="B183" s="36"/>
      <c r="C183" s="218" t="s">
        <v>285</v>
      </c>
      <c r="D183" s="218" t="s">
        <v>131</v>
      </c>
      <c r="E183" s="219" t="s">
        <v>286</v>
      </c>
      <c r="F183" s="220" t="s">
        <v>287</v>
      </c>
      <c r="G183" s="221" t="s">
        <v>187</v>
      </c>
      <c r="H183" s="222">
        <v>2</v>
      </c>
      <c r="I183" s="223"/>
      <c r="J183" s="224">
        <f>ROUND(I183*H183,2)</f>
        <v>0</v>
      </c>
      <c r="K183" s="225"/>
      <c r="L183" s="41"/>
      <c r="M183" s="226" t="s">
        <v>1</v>
      </c>
      <c r="N183" s="227" t="s">
        <v>41</v>
      </c>
      <c r="O183" s="89"/>
      <c r="P183" s="228">
        <f>O183*H183</f>
        <v>0</v>
      </c>
      <c r="Q183" s="228">
        <v>0.00072999999999999996</v>
      </c>
      <c r="R183" s="228">
        <f>Q183*H183</f>
        <v>0.0014599999999999999</v>
      </c>
      <c r="S183" s="228">
        <v>0</v>
      </c>
      <c r="T183" s="22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0" t="s">
        <v>202</v>
      </c>
      <c r="AT183" s="230" t="s">
        <v>131</v>
      </c>
      <c r="AU183" s="230" t="s">
        <v>136</v>
      </c>
      <c r="AY183" s="14" t="s">
        <v>128</v>
      </c>
      <c r="BE183" s="231">
        <f>IF(N183="základná",J183,0)</f>
        <v>0</v>
      </c>
      <c r="BF183" s="231">
        <f>IF(N183="znížená",J183,0)</f>
        <v>0</v>
      </c>
      <c r="BG183" s="231">
        <f>IF(N183="zákl. prenesená",J183,0)</f>
        <v>0</v>
      </c>
      <c r="BH183" s="231">
        <f>IF(N183="zníž. prenesená",J183,0)</f>
        <v>0</v>
      </c>
      <c r="BI183" s="231">
        <f>IF(N183="nulová",J183,0)</f>
        <v>0</v>
      </c>
      <c r="BJ183" s="14" t="s">
        <v>136</v>
      </c>
      <c r="BK183" s="231">
        <f>ROUND(I183*H183,2)</f>
        <v>0</v>
      </c>
      <c r="BL183" s="14" t="s">
        <v>202</v>
      </c>
      <c r="BM183" s="230" t="s">
        <v>288</v>
      </c>
    </row>
    <row r="184" s="2" customFormat="1" ht="16.5" customHeight="1">
      <c r="A184" s="35"/>
      <c r="B184" s="36"/>
      <c r="C184" s="232" t="s">
        <v>289</v>
      </c>
      <c r="D184" s="232" t="s">
        <v>146</v>
      </c>
      <c r="E184" s="233" t="s">
        <v>290</v>
      </c>
      <c r="F184" s="234" t="s">
        <v>291</v>
      </c>
      <c r="G184" s="235" t="s">
        <v>187</v>
      </c>
      <c r="H184" s="236">
        <v>1</v>
      </c>
      <c r="I184" s="237"/>
      <c r="J184" s="238">
        <f>ROUND(I184*H184,2)</f>
        <v>0</v>
      </c>
      <c r="K184" s="239"/>
      <c r="L184" s="240"/>
      <c r="M184" s="241" t="s">
        <v>1</v>
      </c>
      <c r="N184" s="242" t="s">
        <v>41</v>
      </c>
      <c r="O184" s="89"/>
      <c r="P184" s="228">
        <f>O184*H184</f>
        <v>0</v>
      </c>
      <c r="Q184" s="228">
        <v>0.019300000000000001</v>
      </c>
      <c r="R184" s="228">
        <f>Q184*H184</f>
        <v>0.019300000000000001</v>
      </c>
      <c r="S184" s="228">
        <v>0</v>
      </c>
      <c r="T184" s="22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0" t="s">
        <v>253</v>
      </c>
      <c r="AT184" s="230" t="s">
        <v>146</v>
      </c>
      <c r="AU184" s="230" t="s">
        <v>136</v>
      </c>
      <c r="AY184" s="14" t="s">
        <v>128</v>
      </c>
      <c r="BE184" s="231">
        <f>IF(N184="základná",J184,0)</f>
        <v>0</v>
      </c>
      <c r="BF184" s="231">
        <f>IF(N184="znížená",J184,0)</f>
        <v>0</v>
      </c>
      <c r="BG184" s="231">
        <f>IF(N184="zákl. prenesená",J184,0)</f>
        <v>0</v>
      </c>
      <c r="BH184" s="231">
        <f>IF(N184="zníž. prenesená",J184,0)</f>
        <v>0</v>
      </c>
      <c r="BI184" s="231">
        <f>IF(N184="nulová",J184,0)</f>
        <v>0</v>
      </c>
      <c r="BJ184" s="14" t="s">
        <v>136</v>
      </c>
      <c r="BK184" s="231">
        <f>ROUND(I184*H184,2)</f>
        <v>0</v>
      </c>
      <c r="BL184" s="14" t="s">
        <v>202</v>
      </c>
      <c r="BM184" s="230" t="s">
        <v>292</v>
      </c>
    </row>
    <row r="185" s="2" customFormat="1" ht="16.5" customHeight="1">
      <c r="A185" s="35"/>
      <c r="B185" s="36"/>
      <c r="C185" s="232" t="s">
        <v>293</v>
      </c>
      <c r="D185" s="232" t="s">
        <v>146</v>
      </c>
      <c r="E185" s="233" t="s">
        <v>294</v>
      </c>
      <c r="F185" s="234" t="s">
        <v>295</v>
      </c>
      <c r="G185" s="235" t="s">
        <v>187</v>
      </c>
      <c r="H185" s="236">
        <v>1</v>
      </c>
      <c r="I185" s="237"/>
      <c r="J185" s="238">
        <f>ROUND(I185*H185,2)</f>
        <v>0</v>
      </c>
      <c r="K185" s="239"/>
      <c r="L185" s="240"/>
      <c r="M185" s="241" t="s">
        <v>1</v>
      </c>
      <c r="N185" s="242" t="s">
        <v>41</v>
      </c>
      <c r="O185" s="89"/>
      <c r="P185" s="228">
        <f>O185*H185</f>
        <v>0</v>
      </c>
      <c r="Q185" s="228">
        <v>0.023</v>
      </c>
      <c r="R185" s="228">
        <f>Q185*H185</f>
        <v>0.023</v>
      </c>
      <c r="S185" s="228">
        <v>0</v>
      </c>
      <c r="T185" s="22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0" t="s">
        <v>253</v>
      </c>
      <c r="AT185" s="230" t="s">
        <v>146</v>
      </c>
      <c r="AU185" s="230" t="s">
        <v>136</v>
      </c>
      <c r="AY185" s="14" t="s">
        <v>128</v>
      </c>
      <c r="BE185" s="231">
        <f>IF(N185="základná",J185,0)</f>
        <v>0</v>
      </c>
      <c r="BF185" s="231">
        <f>IF(N185="znížená",J185,0)</f>
        <v>0</v>
      </c>
      <c r="BG185" s="231">
        <f>IF(N185="zákl. prenesená",J185,0)</f>
        <v>0</v>
      </c>
      <c r="BH185" s="231">
        <f>IF(N185="zníž. prenesená",J185,0)</f>
        <v>0</v>
      </c>
      <c r="BI185" s="231">
        <f>IF(N185="nulová",J185,0)</f>
        <v>0</v>
      </c>
      <c r="BJ185" s="14" t="s">
        <v>136</v>
      </c>
      <c r="BK185" s="231">
        <f>ROUND(I185*H185,2)</f>
        <v>0</v>
      </c>
      <c r="BL185" s="14" t="s">
        <v>202</v>
      </c>
      <c r="BM185" s="230" t="s">
        <v>296</v>
      </c>
    </row>
    <row r="186" s="2" customFormat="1" ht="21.75" customHeight="1">
      <c r="A186" s="35"/>
      <c r="B186" s="36"/>
      <c r="C186" s="218" t="s">
        <v>297</v>
      </c>
      <c r="D186" s="218" t="s">
        <v>131</v>
      </c>
      <c r="E186" s="219" t="s">
        <v>298</v>
      </c>
      <c r="F186" s="220" t="s">
        <v>299</v>
      </c>
      <c r="G186" s="221" t="s">
        <v>187</v>
      </c>
      <c r="H186" s="222">
        <v>1</v>
      </c>
      <c r="I186" s="223"/>
      <c r="J186" s="224">
        <f>ROUND(I186*H186,2)</f>
        <v>0</v>
      </c>
      <c r="K186" s="225"/>
      <c r="L186" s="41"/>
      <c r="M186" s="226" t="s">
        <v>1</v>
      </c>
      <c r="N186" s="227" t="s">
        <v>41</v>
      </c>
      <c r="O186" s="89"/>
      <c r="P186" s="228">
        <f>O186*H186</f>
        <v>0</v>
      </c>
      <c r="Q186" s="228">
        <v>0.00011</v>
      </c>
      <c r="R186" s="228">
        <f>Q186*H186</f>
        <v>0.00011</v>
      </c>
      <c r="S186" s="228">
        <v>0</v>
      </c>
      <c r="T186" s="229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0" t="s">
        <v>202</v>
      </c>
      <c r="AT186" s="230" t="s">
        <v>131</v>
      </c>
      <c r="AU186" s="230" t="s">
        <v>136</v>
      </c>
      <c r="AY186" s="14" t="s">
        <v>128</v>
      </c>
      <c r="BE186" s="231">
        <f>IF(N186="základná",J186,0)</f>
        <v>0</v>
      </c>
      <c r="BF186" s="231">
        <f>IF(N186="znížená",J186,0)</f>
        <v>0</v>
      </c>
      <c r="BG186" s="231">
        <f>IF(N186="zákl. prenesená",J186,0)</f>
        <v>0</v>
      </c>
      <c r="BH186" s="231">
        <f>IF(N186="zníž. prenesená",J186,0)</f>
        <v>0</v>
      </c>
      <c r="BI186" s="231">
        <f>IF(N186="nulová",J186,0)</f>
        <v>0</v>
      </c>
      <c r="BJ186" s="14" t="s">
        <v>136</v>
      </c>
      <c r="BK186" s="231">
        <f>ROUND(I186*H186,2)</f>
        <v>0</v>
      </c>
      <c r="BL186" s="14" t="s">
        <v>202</v>
      </c>
      <c r="BM186" s="230" t="s">
        <v>300</v>
      </c>
    </row>
    <row r="187" s="2" customFormat="1" ht="16.5" customHeight="1">
      <c r="A187" s="35"/>
      <c r="B187" s="36"/>
      <c r="C187" s="232" t="s">
        <v>301</v>
      </c>
      <c r="D187" s="232" t="s">
        <v>146</v>
      </c>
      <c r="E187" s="233" t="s">
        <v>302</v>
      </c>
      <c r="F187" s="234" t="s">
        <v>303</v>
      </c>
      <c r="G187" s="235" t="s">
        <v>187</v>
      </c>
      <c r="H187" s="236">
        <v>1</v>
      </c>
      <c r="I187" s="237"/>
      <c r="J187" s="238">
        <f>ROUND(I187*H187,2)</f>
        <v>0</v>
      </c>
      <c r="K187" s="239"/>
      <c r="L187" s="240"/>
      <c r="M187" s="241" t="s">
        <v>1</v>
      </c>
      <c r="N187" s="242" t="s">
        <v>41</v>
      </c>
      <c r="O187" s="89"/>
      <c r="P187" s="228">
        <f>O187*H187</f>
        <v>0</v>
      </c>
      <c r="Q187" s="228">
        <v>0.02</v>
      </c>
      <c r="R187" s="228">
        <f>Q187*H187</f>
        <v>0.02</v>
      </c>
      <c r="S187" s="228">
        <v>0</v>
      </c>
      <c r="T187" s="22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0" t="s">
        <v>253</v>
      </c>
      <c r="AT187" s="230" t="s">
        <v>146</v>
      </c>
      <c r="AU187" s="230" t="s">
        <v>136</v>
      </c>
      <c r="AY187" s="14" t="s">
        <v>128</v>
      </c>
      <c r="BE187" s="231">
        <f>IF(N187="základná",J187,0)</f>
        <v>0</v>
      </c>
      <c r="BF187" s="231">
        <f>IF(N187="znížená",J187,0)</f>
        <v>0</v>
      </c>
      <c r="BG187" s="231">
        <f>IF(N187="zákl. prenesená",J187,0)</f>
        <v>0</v>
      </c>
      <c r="BH187" s="231">
        <f>IF(N187="zníž. prenesená",J187,0)</f>
        <v>0</v>
      </c>
      <c r="BI187" s="231">
        <f>IF(N187="nulová",J187,0)</f>
        <v>0</v>
      </c>
      <c r="BJ187" s="14" t="s">
        <v>136</v>
      </c>
      <c r="BK187" s="231">
        <f>ROUND(I187*H187,2)</f>
        <v>0</v>
      </c>
      <c r="BL187" s="14" t="s">
        <v>202</v>
      </c>
      <c r="BM187" s="230" t="s">
        <v>304</v>
      </c>
    </row>
    <row r="188" s="2" customFormat="1" ht="16.5" customHeight="1">
      <c r="A188" s="35"/>
      <c r="B188" s="36"/>
      <c r="C188" s="218" t="s">
        <v>305</v>
      </c>
      <c r="D188" s="218" t="s">
        <v>131</v>
      </c>
      <c r="E188" s="219" t="s">
        <v>306</v>
      </c>
      <c r="F188" s="220" t="s">
        <v>307</v>
      </c>
      <c r="G188" s="221" t="s">
        <v>187</v>
      </c>
      <c r="H188" s="222">
        <v>2</v>
      </c>
      <c r="I188" s="223"/>
      <c r="J188" s="224">
        <f>ROUND(I188*H188,2)</f>
        <v>0</v>
      </c>
      <c r="K188" s="225"/>
      <c r="L188" s="41"/>
      <c r="M188" s="226" t="s">
        <v>1</v>
      </c>
      <c r="N188" s="227" t="s">
        <v>41</v>
      </c>
      <c r="O188" s="89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0" t="s">
        <v>202</v>
      </c>
      <c r="AT188" s="230" t="s">
        <v>131</v>
      </c>
      <c r="AU188" s="230" t="s">
        <v>136</v>
      </c>
      <c r="AY188" s="14" t="s">
        <v>128</v>
      </c>
      <c r="BE188" s="231">
        <f>IF(N188="základná",J188,0)</f>
        <v>0</v>
      </c>
      <c r="BF188" s="231">
        <f>IF(N188="znížená",J188,0)</f>
        <v>0</v>
      </c>
      <c r="BG188" s="231">
        <f>IF(N188="zákl. prenesená",J188,0)</f>
        <v>0</v>
      </c>
      <c r="BH188" s="231">
        <f>IF(N188="zníž. prenesená",J188,0)</f>
        <v>0</v>
      </c>
      <c r="BI188" s="231">
        <f>IF(N188="nulová",J188,0)</f>
        <v>0</v>
      </c>
      <c r="BJ188" s="14" t="s">
        <v>136</v>
      </c>
      <c r="BK188" s="231">
        <f>ROUND(I188*H188,2)</f>
        <v>0</v>
      </c>
      <c r="BL188" s="14" t="s">
        <v>202</v>
      </c>
      <c r="BM188" s="230" t="s">
        <v>308</v>
      </c>
    </row>
    <row r="189" s="2" customFormat="1" ht="16.5" customHeight="1">
      <c r="A189" s="35"/>
      <c r="B189" s="36"/>
      <c r="C189" s="232" t="s">
        <v>309</v>
      </c>
      <c r="D189" s="232" t="s">
        <v>146</v>
      </c>
      <c r="E189" s="233" t="s">
        <v>310</v>
      </c>
      <c r="F189" s="234" t="s">
        <v>311</v>
      </c>
      <c r="G189" s="235" t="s">
        <v>187</v>
      </c>
      <c r="H189" s="236">
        <v>2</v>
      </c>
      <c r="I189" s="237"/>
      <c r="J189" s="238">
        <f>ROUND(I189*H189,2)</f>
        <v>0</v>
      </c>
      <c r="K189" s="239"/>
      <c r="L189" s="240"/>
      <c r="M189" s="241" t="s">
        <v>1</v>
      </c>
      <c r="N189" s="242" t="s">
        <v>41</v>
      </c>
      <c r="O189" s="89"/>
      <c r="P189" s="228">
        <f>O189*H189</f>
        <v>0</v>
      </c>
      <c r="Q189" s="228">
        <v>0.00109</v>
      </c>
      <c r="R189" s="228">
        <f>Q189*H189</f>
        <v>0.0021800000000000001</v>
      </c>
      <c r="S189" s="228">
        <v>0</v>
      </c>
      <c r="T189" s="22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0" t="s">
        <v>253</v>
      </c>
      <c r="AT189" s="230" t="s">
        <v>146</v>
      </c>
      <c r="AU189" s="230" t="s">
        <v>136</v>
      </c>
      <c r="AY189" s="14" t="s">
        <v>128</v>
      </c>
      <c r="BE189" s="231">
        <f>IF(N189="základná",J189,0)</f>
        <v>0</v>
      </c>
      <c r="BF189" s="231">
        <f>IF(N189="znížená",J189,0)</f>
        <v>0</v>
      </c>
      <c r="BG189" s="231">
        <f>IF(N189="zákl. prenesená",J189,0)</f>
        <v>0</v>
      </c>
      <c r="BH189" s="231">
        <f>IF(N189="zníž. prenesená",J189,0)</f>
        <v>0</v>
      </c>
      <c r="BI189" s="231">
        <f>IF(N189="nulová",J189,0)</f>
        <v>0</v>
      </c>
      <c r="BJ189" s="14" t="s">
        <v>136</v>
      </c>
      <c r="BK189" s="231">
        <f>ROUND(I189*H189,2)</f>
        <v>0</v>
      </c>
      <c r="BL189" s="14" t="s">
        <v>202</v>
      </c>
      <c r="BM189" s="230" t="s">
        <v>312</v>
      </c>
    </row>
    <row r="190" s="2" customFormat="1" ht="24.15" customHeight="1">
      <c r="A190" s="35"/>
      <c r="B190" s="36"/>
      <c r="C190" s="218" t="s">
        <v>313</v>
      </c>
      <c r="D190" s="218" t="s">
        <v>131</v>
      </c>
      <c r="E190" s="219" t="s">
        <v>314</v>
      </c>
      <c r="F190" s="220" t="s">
        <v>315</v>
      </c>
      <c r="G190" s="221" t="s">
        <v>187</v>
      </c>
      <c r="H190" s="222">
        <v>2</v>
      </c>
      <c r="I190" s="223"/>
      <c r="J190" s="224">
        <f>ROUND(I190*H190,2)</f>
        <v>0</v>
      </c>
      <c r="K190" s="225"/>
      <c r="L190" s="41"/>
      <c r="M190" s="226" t="s">
        <v>1</v>
      </c>
      <c r="N190" s="227" t="s">
        <v>41</v>
      </c>
      <c r="O190" s="89"/>
      <c r="P190" s="228">
        <f>O190*H190</f>
        <v>0</v>
      </c>
      <c r="Q190" s="228">
        <v>0.0023</v>
      </c>
      <c r="R190" s="228">
        <f>Q190*H190</f>
        <v>0.0045999999999999999</v>
      </c>
      <c r="S190" s="228">
        <v>0</v>
      </c>
      <c r="T190" s="22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0" t="s">
        <v>202</v>
      </c>
      <c r="AT190" s="230" t="s">
        <v>131</v>
      </c>
      <c r="AU190" s="230" t="s">
        <v>136</v>
      </c>
      <c r="AY190" s="14" t="s">
        <v>128</v>
      </c>
      <c r="BE190" s="231">
        <f>IF(N190="základná",J190,0)</f>
        <v>0</v>
      </c>
      <c r="BF190" s="231">
        <f>IF(N190="znížená",J190,0)</f>
        <v>0</v>
      </c>
      <c r="BG190" s="231">
        <f>IF(N190="zákl. prenesená",J190,0)</f>
        <v>0</v>
      </c>
      <c r="BH190" s="231">
        <f>IF(N190="zníž. prenesená",J190,0)</f>
        <v>0</v>
      </c>
      <c r="BI190" s="231">
        <f>IF(N190="nulová",J190,0)</f>
        <v>0</v>
      </c>
      <c r="BJ190" s="14" t="s">
        <v>136</v>
      </c>
      <c r="BK190" s="231">
        <f>ROUND(I190*H190,2)</f>
        <v>0</v>
      </c>
      <c r="BL190" s="14" t="s">
        <v>202</v>
      </c>
      <c r="BM190" s="230" t="s">
        <v>316</v>
      </c>
    </row>
    <row r="191" s="2" customFormat="1" ht="16.5" customHeight="1">
      <c r="A191" s="35"/>
      <c r="B191" s="36"/>
      <c r="C191" s="232" t="s">
        <v>317</v>
      </c>
      <c r="D191" s="232" t="s">
        <v>146</v>
      </c>
      <c r="E191" s="233" t="s">
        <v>318</v>
      </c>
      <c r="F191" s="234" t="s">
        <v>319</v>
      </c>
      <c r="G191" s="235" t="s">
        <v>187</v>
      </c>
      <c r="H191" s="236">
        <v>1</v>
      </c>
      <c r="I191" s="237"/>
      <c r="J191" s="238">
        <f>ROUND(I191*H191,2)</f>
        <v>0</v>
      </c>
      <c r="K191" s="239"/>
      <c r="L191" s="240"/>
      <c r="M191" s="241" t="s">
        <v>1</v>
      </c>
      <c r="N191" s="242" t="s">
        <v>41</v>
      </c>
      <c r="O191" s="89"/>
      <c r="P191" s="228">
        <f>O191*H191</f>
        <v>0</v>
      </c>
      <c r="Q191" s="228">
        <v>0.0141</v>
      </c>
      <c r="R191" s="228">
        <f>Q191*H191</f>
        <v>0.0141</v>
      </c>
      <c r="S191" s="228">
        <v>0</v>
      </c>
      <c r="T191" s="22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0" t="s">
        <v>253</v>
      </c>
      <c r="AT191" s="230" t="s">
        <v>146</v>
      </c>
      <c r="AU191" s="230" t="s">
        <v>136</v>
      </c>
      <c r="AY191" s="14" t="s">
        <v>128</v>
      </c>
      <c r="BE191" s="231">
        <f>IF(N191="základná",J191,0)</f>
        <v>0</v>
      </c>
      <c r="BF191" s="231">
        <f>IF(N191="znížená",J191,0)</f>
        <v>0</v>
      </c>
      <c r="BG191" s="231">
        <f>IF(N191="zákl. prenesená",J191,0)</f>
        <v>0</v>
      </c>
      <c r="BH191" s="231">
        <f>IF(N191="zníž. prenesená",J191,0)</f>
        <v>0</v>
      </c>
      <c r="BI191" s="231">
        <f>IF(N191="nulová",J191,0)</f>
        <v>0</v>
      </c>
      <c r="BJ191" s="14" t="s">
        <v>136</v>
      </c>
      <c r="BK191" s="231">
        <f>ROUND(I191*H191,2)</f>
        <v>0</v>
      </c>
      <c r="BL191" s="14" t="s">
        <v>202</v>
      </c>
      <c r="BM191" s="230" t="s">
        <v>320</v>
      </c>
    </row>
    <row r="192" s="2" customFormat="1" ht="16.5" customHeight="1">
      <c r="A192" s="35"/>
      <c r="B192" s="36"/>
      <c r="C192" s="232" t="s">
        <v>321</v>
      </c>
      <c r="D192" s="232" t="s">
        <v>146</v>
      </c>
      <c r="E192" s="233" t="s">
        <v>322</v>
      </c>
      <c r="F192" s="234" t="s">
        <v>323</v>
      </c>
      <c r="G192" s="235" t="s">
        <v>187</v>
      </c>
      <c r="H192" s="236">
        <v>1</v>
      </c>
      <c r="I192" s="237"/>
      <c r="J192" s="238">
        <f>ROUND(I192*H192,2)</f>
        <v>0</v>
      </c>
      <c r="K192" s="239"/>
      <c r="L192" s="240"/>
      <c r="M192" s="241" t="s">
        <v>1</v>
      </c>
      <c r="N192" s="242" t="s">
        <v>41</v>
      </c>
      <c r="O192" s="89"/>
      <c r="P192" s="228">
        <f>O192*H192</f>
        <v>0</v>
      </c>
      <c r="Q192" s="228">
        <v>0.0172</v>
      </c>
      <c r="R192" s="228">
        <f>Q192*H192</f>
        <v>0.0172</v>
      </c>
      <c r="S192" s="228">
        <v>0</v>
      </c>
      <c r="T192" s="229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0" t="s">
        <v>253</v>
      </c>
      <c r="AT192" s="230" t="s">
        <v>146</v>
      </c>
      <c r="AU192" s="230" t="s">
        <v>136</v>
      </c>
      <c r="AY192" s="14" t="s">
        <v>128</v>
      </c>
      <c r="BE192" s="231">
        <f>IF(N192="základná",J192,0)</f>
        <v>0</v>
      </c>
      <c r="BF192" s="231">
        <f>IF(N192="znížená",J192,0)</f>
        <v>0</v>
      </c>
      <c r="BG192" s="231">
        <f>IF(N192="zákl. prenesená",J192,0)</f>
        <v>0</v>
      </c>
      <c r="BH192" s="231">
        <f>IF(N192="zníž. prenesená",J192,0)</f>
        <v>0</v>
      </c>
      <c r="BI192" s="231">
        <f>IF(N192="nulová",J192,0)</f>
        <v>0</v>
      </c>
      <c r="BJ192" s="14" t="s">
        <v>136</v>
      </c>
      <c r="BK192" s="231">
        <f>ROUND(I192*H192,2)</f>
        <v>0</v>
      </c>
      <c r="BL192" s="14" t="s">
        <v>202</v>
      </c>
      <c r="BM192" s="230" t="s">
        <v>324</v>
      </c>
    </row>
    <row r="193" s="2" customFormat="1" ht="16.5" customHeight="1">
      <c r="A193" s="35"/>
      <c r="B193" s="36"/>
      <c r="C193" s="218" t="s">
        <v>325</v>
      </c>
      <c r="D193" s="218" t="s">
        <v>131</v>
      </c>
      <c r="E193" s="219" t="s">
        <v>326</v>
      </c>
      <c r="F193" s="220" t="s">
        <v>327</v>
      </c>
      <c r="G193" s="221" t="s">
        <v>187</v>
      </c>
      <c r="H193" s="222">
        <v>2</v>
      </c>
      <c r="I193" s="223"/>
      <c r="J193" s="224">
        <f>ROUND(I193*H193,2)</f>
        <v>0</v>
      </c>
      <c r="K193" s="225"/>
      <c r="L193" s="41"/>
      <c r="M193" s="226" t="s">
        <v>1</v>
      </c>
      <c r="N193" s="227" t="s">
        <v>41</v>
      </c>
      <c r="O193" s="89"/>
      <c r="P193" s="228">
        <f>O193*H193</f>
        <v>0</v>
      </c>
      <c r="Q193" s="228">
        <v>0.00071400000000000001</v>
      </c>
      <c r="R193" s="228">
        <f>Q193*H193</f>
        <v>0.001428</v>
      </c>
      <c r="S193" s="228">
        <v>0</v>
      </c>
      <c r="T193" s="22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0" t="s">
        <v>202</v>
      </c>
      <c r="AT193" s="230" t="s">
        <v>131</v>
      </c>
      <c r="AU193" s="230" t="s">
        <v>136</v>
      </c>
      <c r="AY193" s="14" t="s">
        <v>128</v>
      </c>
      <c r="BE193" s="231">
        <f>IF(N193="základná",J193,0)</f>
        <v>0</v>
      </c>
      <c r="BF193" s="231">
        <f>IF(N193="znížená",J193,0)</f>
        <v>0</v>
      </c>
      <c r="BG193" s="231">
        <f>IF(N193="zákl. prenesená",J193,0)</f>
        <v>0</v>
      </c>
      <c r="BH193" s="231">
        <f>IF(N193="zníž. prenesená",J193,0)</f>
        <v>0</v>
      </c>
      <c r="BI193" s="231">
        <f>IF(N193="nulová",J193,0)</f>
        <v>0</v>
      </c>
      <c r="BJ193" s="14" t="s">
        <v>136</v>
      </c>
      <c r="BK193" s="231">
        <f>ROUND(I193*H193,2)</f>
        <v>0</v>
      </c>
      <c r="BL193" s="14" t="s">
        <v>202</v>
      </c>
      <c r="BM193" s="230" t="s">
        <v>328</v>
      </c>
    </row>
    <row r="194" s="2" customFormat="1" ht="24.15" customHeight="1">
      <c r="A194" s="35"/>
      <c r="B194" s="36"/>
      <c r="C194" s="232" t="s">
        <v>329</v>
      </c>
      <c r="D194" s="232" t="s">
        <v>146</v>
      </c>
      <c r="E194" s="233" t="s">
        <v>330</v>
      </c>
      <c r="F194" s="234" t="s">
        <v>331</v>
      </c>
      <c r="G194" s="235" t="s">
        <v>187</v>
      </c>
      <c r="H194" s="236">
        <v>1</v>
      </c>
      <c r="I194" s="237"/>
      <c r="J194" s="238">
        <f>ROUND(I194*H194,2)</f>
        <v>0</v>
      </c>
      <c r="K194" s="239"/>
      <c r="L194" s="240"/>
      <c r="M194" s="241" t="s">
        <v>1</v>
      </c>
      <c r="N194" s="242" t="s">
        <v>41</v>
      </c>
      <c r="O194" s="89"/>
      <c r="P194" s="228">
        <f>O194*H194</f>
        <v>0</v>
      </c>
      <c r="Q194" s="228">
        <v>0.025000000000000001</v>
      </c>
      <c r="R194" s="228">
        <f>Q194*H194</f>
        <v>0.025000000000000001</v>
      </c>
      <c r="S194" s="228">
        <v>0</v>
      </c>
      <c r="T194" s="229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0" t="s">
        <v>253</v>
      </c>
      <c r="AT194" s="230" t="s">
        <v>146</v>
      </c>
      <c r="AU194" s="230" t="s">
        <v>136</v>
      </c>
      <c r="AY194" s="14" t="s">
        <v>128</v>
      </c>
      <c r="BE194" s="231">
        <f>IF(N194="základná",J194,0)</f>
        <v>0</v>
      </c>
      <c r="BF194" s="231">
        <f>IF(N194="znížená",J194,0)</f>
        <v>0</v>
      </c>
      <c r="BG194" s="231">
        <f>IF(N194="zákl. prenesená",J194,0)</f>
        <v>0</v>
      </c>
      <c r="BH194" s="231">
        <f>IF(N194="zníž. prenesená",J194,0)</f>
        <v>0</v>
      </c>
      <c r="BI194" s="231">
        <f>IF(N194="nulová",J194,0)</f>
        <v>0</v>
      </c>
      <c r="BJ194" s="14" t="s">
        <v>136</v>
      </c>
      <c r="BK194" s="231">
        <f>ROUND(I194*H194,2)</f>
        <v>0</v>
      </c>
      <c r="BL194" s="14" t="s">
        <v>202</v>
      </c>
      <c r="BM194" s="230" t="s">
        <v>332</v>
      </c>
    </row>
    <row r="195" s="2" customFormat="1" ht="24.15" customHeight="1">
      <c r="A195" s="35"/>
      <c r="B195" s="36"/>
      <c r="C195" s="232" t="s">
        <v>333</v>
      </c>
      <c r="D195" s="232" t="s">
        <v>146</v>
      </c>
      <c r="E195" s="233" t="s">
        <v>334</v>
      </c>
      <c r="F195" s="234" t="s">
        <v>335</v>
      </c>
      <c r="G195" s="235" t="s">
        <v>187</v>
      </c>
      <c r="H195" s="236">
        <v>1</v>
      </c>
      <c r="I195" s="237"/>
      <c r="J195" s="238">
        <f>ROUND(I195*H195,2)</f>
        <v>0</v>
      </c>
      <c r="K195" s="239"/>
      <c r="L195" s="240"/>
      <c r="M195" s="241" t="s">
        <v>1</v>
      </c>
      <c r="N195" s="242" t="s">
        <v>41</v>
      </c>
      <c r="O195" s="89"/>
      <c r="P195" s="228">
        <f>O195*H195</f>
        <v>0</v>
      </c>
      <c r="Q195" s="228">
        <v>0.025000000000000001</v>
      </c>
      <c r="R195" s="228">
        <f>Q195*H195</f>
        <v>0.025000000000000001</v>
      </c>
      <c r="S195" s="228">
        <v>0</v>
      </c>
      <c r="T195" s="229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0" t="s">
        <v>253</v>
      </c>
      <c r="AT195" s="230" t="s">
        <v>146</v>
      </c>
      <c r="AU195" s="230" t="s">
        <v>136</v>
      </c>
      <c r="AY195" s="14" t="s">
        <v>128</v>
      </c>
      <c r="BE195" s="231">
        <f>IF(N195="základná",J195,0)</f>
        <v>0</v>
      </c>
      <c r="BF195" s="231">
        <f>IF(N195="znížená",J195,0)</f>
        <v>0</v>
      </c>
      <c r="BG195" s="231">
        <f>IF(N195="zákl. prenesená",J195,0)</f>
        <v>0</v>
      </c>
      <c r="BH195" s="231">
        <f>IF(N195="zníž. prenesená",J195,0)</f>
        <v>0</v>
      </c>
      <c r="BI195" s="231">
        <f>IF(N195="nulová",J195,0)</f>
        <v>0</v>
      </c>
      <c r="BJ195" s="14" t="s">
        <v>136</v>
      </c>
      <c r="BK195" s="231">
        <f>ROUND(I195*H195,2)</f>
        <v>0</v>
      </c>
      <c r="BL195" s="14" t="s">
        <v>202</v>
      </c>
      <c r="BM195" s="230" t="s">
        <v>336</v>
      </c>
    </row>
    <row r="196" s="2" customFormat="1" ht="16.5" customHeight="1">
      <c r="A196" s="35"/>
      <c r="B196" s="36"/>
      <c r="C196" s="218" t="s">
        <v>337</v>
      </c>
      <c r="D196" s="218" t="s">
        <v>131</v>
      </c>
      <c r="E196" s="219" t="s">
        <v>338</v>
      </c>
      <c r="F196" s="220" t="s">
        <v>339</v>
      </c>
      <c r="G196" s="221" t="s">
        <v>187</v>
      </c>
      <c r="H196" s="222">
        <v>2</v>
      </c>
      <c r="I196" s="223"/>
      <c r="J196" s="224">
        <f>ROUND(I196*H196,2)</f>
        <v>0</v>
      </c>
      <c r="K196" s="225"/>
      <c r="L196" s="41"/>
      <c r="M196" s="226" t="s">
        <v>1</v>
      </c>
      <c r="N196" s="227" t="s">
        <v>41</v>
      </c>
      <c r="O196" s="89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0" t="s">
        <v>202</v>
      </c>
      <c r="AT196" s="230" t="s">
        <v>131</v>
      </c>
      <c r="AU196" s="230" t="s">
        <v>136</v>
      </c>
      <c r="AY196" s="14" t="s">
        <v>128</v>
      </c>
      <c r="BE196" s="231">
        <f>IF(N196="základná",J196,0)</f>
        <v>0</v>
      </c>
      <c r="BF196" s="231">
        <f>IF(N196="znížená",J196,0)</f>
        <v>0</v>
      </c>
      <c r="BG196" s="231">
        <f>IF(N196="zákl. prenesená",J196,0)</f>
        <v>0</v>
      </c>
      <c r="BH196" s="231">
        <f>IF(N196="zníž. prenesená",J196,0)</f>
        <v>0</v>
      </c>
      <c r="BI196" s="231">
        <f>IF(N196="nulová",J196,0)</f>
        <v>0</v>
      </c>
      <c r="BJ196" s="14" t="s">
        <v>136</v>
      </c>
      <c r="BK196" s="231">
        <f>ROUND(I196*H196,2)</f>
        <v>0</v>
      </c>
      <c r="BL196" s="14" t="s">
        <v>202</v>
      </c>
      <c r="BM196" s="230" t="s">
        <v>340</v>
      </c>
    </row>
    <row r="197" s="2" customFormat="1" ht="24.15" customHeight="1">
      <c r="A197" s="35"/>
      <c r="B197" s="36"/>
      <c r="C197" s="232" t="s">
        <v>341</v>
      </c>
      <c r="D197" s="232" t="s">
        <v>146</v>
      </c>
      <c r="E197" s="233" t="s">
        <v>342</v>
      </c>
      <c r="F197" s="234" t="s">
        <v>343</v>
      </c>
      <c r="G197" s="235" t="s">
        <v>187</v>
      </c>
      <c r="H197" s="236">
        <v>1</v>
      </c>
      <c r="I197" s="237"/>
      <c r="J197" s="238">
        <f>ROUND(I197*H197,2)</f>
        <v>0</v>
      </c>
      <c r="K197" s="239"/>
      <c r="L197" s="240"/>
      <c r="M197" s="241" t="s">
        <v>1</v>
      </c>
      <c r="N197" s="242" t="s">
        <v>41</v>
      </c>
      <c r="O197" s="89"/>
      <c r="P197" s="228">
        <f>O197*H197</f>
        <v>0</v>
      </c>
      <c r="Q197" s="228">
        <v>0.0025200000000000001</v>
      </c>
      <c r="R197" s="228">
        <f>Q197*H197</f>
        <v>0.0025200000000000001</v>
      </c>
      <c r="S197" s="228">
        <v>0</v>
      </c>
      <c r="T197" s="229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0" t="s">
        <v>253</v>
      </c>
      <c r="AT197" s="230" t="s">
        <v>146</v>
      </c>
      <c r="AU197" s="230" t="s">
        <v>136</v>
      </c>
      <c r="AY197" s="14" t="s">
        <v>128</v>
      </c>
      <c r="BE197" s="231">
        <f>IF(N197="základná",J197,0)</f>
        <v>0</v>
      </c>
      <c r="BF197" s="231">
        <f>IF(N197="znížená",J197,0)</f>
        <v>0</v>
      </c>
      <c r="BG197" s="231">
        <f>IF(N197="zákl. prenesená",J197,0)</f>
        <v>0</v>
      </c>
      <c r="BH197" s="231">
        <f>IF(N197="zníž. prenesená",J197,0)</f>
        <v>0</v>
      </c>
      <c r="BI197" s="231">
        <f>IF(N197="nulová",J197,0)</f>
        <v>0</v>
      </c>
      <c r="BJ197" s="14" t="s">
        <v>136</v>
      </c>
      <c r="BK197" s="231">
        <f>ROUND(I197*H197,2)</f>
        <v>0</v>
      </c>
      <c r="BL197" s="14" t="s">
        <v>202</v>
      </c>
      <c r="BM197" s="230" t="s">
        <v>344</v>
      </c>
    </row>
    <row r="198" s="2" customFormat="1" ht="24.15" customHeight="1">
      <c r="A198" s="35"/>
      <c r="B198" s="36"/>
      <c r="C198" s="232" t="s">
        <v>345</v>
      </c>
      <c r="D198" s="232" t="s">
        <v>146</v>
      </c>
      <c r="E198" s="233" t="s">
        <v>346</v>
      </c>
      <c r="F198" s="234" t="s">
        <v>347</v>
      </c>
      <c r="G198" s="235" t="s">
        <v>187</v>
      </c>
      <c r="H198" s="236">
        <v>1</v>
      </c>
      <c r="I198" s="237"/>
      <c r="J198" s="238">
        <f>ROUND(I198*H198,2)</f>
        <v>0</v>
      </c>
      <c r="K198" s="239"/>
      <c r="L198" s="240"/>
      <c r="M198" s="241" t="s">
        <v>1</v>
      </c>
      <c r="N198" s="242" t="s">
        <v>41</v>
      </c>
      <c r="O198" s="89"/>
      <c r="P198" s="228">
        <f>O198*H198</f>
        <v>0</v>
      </c>
      <c r="Q198" s="228">
        <v>0.0011900000000000001</v>
      </c>
      <c r="R198" s="228">
        <f>Q198*H198</f>
        <v>0.0011900000000000001</v>
      </c>
      <c r="S198" s="228">
        <v>0</v>
      </c>
      <c r="T198" s="22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0" t="s">
        <v>253</v>
      </c>
      <c r="AT198" s="230" t="s">
        <v>146</v>
      </c>
      <c r="AU198" s="230" t="s">
        <v>136</v>
      </c>
      <c r="AY198" s="14" t="s">
        <v>128</v>
      </c>
      <c r="BE198" s="231">
        <f>IF(N198="základná",J198,0)</f>
        <v>0</v>
      </c>
      <c r="BF198" s="231">
        <f>IF(N198="znížená",J198,0)</f>
        <v>0</v>
      </c>
      <c r="BG198" s="231">
        <f>IF(N198="zákl. prenesená",J198,0)</f>
        <v>0</v>
      </c>
      <c r="BH198" s="231">
        <f>IF(N198="zníž. prenesená",J198,0)</f>
        <v>0</v>
      </c>
      <c r="BI198" s="231">
        <f>IF(N198="nulová",J198,0)</f>
        <v>0</v>
      </c>
      <c r="BJ198" s="14" t="s">
        <v>136</v>
      </c>
      <c r="BK198" s="231">
        <f>ROUND(I198*H198,2)</f>
        <v>0</v>
      </c>
      <c r="BL198" s="14" t="s">
        <v>202</v>
      </c>
      <c r="BM198" s="230" t="s">
        <v>348</v>
      </c>
    </row>
    <row r="199" s="2" customFormat="1" ht="21.75" customHeight="1">
      <c r="A199" s="35"/>
      <c r="B199" s="36"/>
      <c r="C199" s="218" t="s">
        <v>349</v>
      </c>
      <c r="D199" s="218" t="s">
        <v>131</v>
      </c>
      <c r="E199" s="219" t="s">
        <v>350</v>
      </c>
      <c r="F199" s="220" t="s">
        <v>351</v>
      </c>
      <c r="G199" s="221" t="s">
        <v>187</v>
      </c>
      <c r="H199" s="222">
        <v>2</v>
      </c>
      <c r="I199" s="223"/>
      <c r="J199" s="224">
        <f>ROUND(I199*H199,2)</f>
        <v>0</v>
      </c>
      <c r="K199" s="225"/>
      <c r="L199" s="41"/>
      <c r="M199" s="226" t="s">
        <v>1</v>
      </c>
      <c r="N199" s="227" t="s">
        <v>41</v>
      </c>
      <c r="O199" s="89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0" t="s">
        <v>202</v>
      </c>
      <c r="AT199" s="230" t="s">
        <v>131</v>
      </c>
      <c r="AU199" s="230" t="s">
        <v>136</v>
      </c>
      <c r="AY199" s="14" t="s">
        <v>128</v>
      </c>
      <c r="BE199" s="231">
        <f>IF(N199="základná",J199,0)</f>
        <v>0</v>
      </c>
      <c r="BF199" s="231">
        <f>IF(N199="znížená",J199,0)</f>
        <v>0</v>
      </c>
      <c r="BG199" s="231">
        <f>IF(N199="zákl. prenesená",J199,0)</f>
        <v>0</v>
      </c>
      <c r="BH199" s="231">
        <f>IF(N199="zníž. prenesená",J199,0)</f>
        <v>0</v>
      </c>
      <c r="BI199" s="231">
        <f>IF(N199="nulová",J199,0)</f>
        <v>0</v>
      </c>
      <c r="BJ199" s="14" t="s">
        <v>136</v>
      </c>
      <c r="BK199" s="231">
        <f>ROUND(I199*H199,2)</f>
        <v>0</v>
      </c>
      <c r="BL199" s="14" t="s">
        <v>202</v>
      </c>
      <c r="BM199" s="230" t="s">
        <v>352</v>
      </c>
    </row>
    <row r="200" s="2" customFormat="1" ht="16.5" customHeight="1">
      <c r="A200" s="35"/>
      <c r="B200" s="36"/>
      <c r="C200" s="232" t="s">
        <v>353</v>
      </c>
      <c r="D200" s="232" t="s">
        <v>146</v>
      </c>
      <c r="E200" s="233" t="s">
        <v>354</v>
      </c>
      <c r="F200" s="234" t="s">
        <v>355</v>
      </c>
      <c r="G200" s="235" t="s">
        <v>187</v>
      </c>
      <c r="H200" s="236">
        <v>2</v>
      </c>
      <c r="I200" s="237"/>
      <c r="J200" s="238">
        <f>ROUND(I200*H200,2)</f>
        <v>0</v>
      </c>
      <c r="K200" s="239"/>
      <c r="L200" s="240"/>
      <c r="M200" s="241" t="s">
        <v>1</v>
      </c>
      <c r="N200" s="242" t="s">
        <v>41</v>
      </c>
      <c r="O200" s="89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0" t="s">
        <v>253</v>
      </c>
      <c r="AT200" s="230" t="s">
        <v>146</v>
      </c>
      <c r="AU200" s="230" t="s">
        <v>136</v>
      </c>
      <c r="AY200" s="14" t="s">
        <v>128</v>
      </c>
      <c r="BE200" s="231">
        <f>IF(N200="základná",J200,0)</f>
        <v>0</v>
      </c>
      <c r="BF200" s="231">
        <f>IF(N200="znížená",J200,0)</f>
        <v>0</v>
      </c>
      <c r="BG200" s="231">
        <f>IF(N200="zákl. prenesená",J200,0)</f>
        <v>0</v>
      </c>
      <c r="BH200" s="231">
        <f>IF(N200="zníž. prenesená",J200,0)</f>
        <v>0</v>
      </c>
      <c r="BI200" s="231">
        <f>IF(N200="nulová",J200,0)</f>
        <v>0</v>
      </c>
      <c r="BJ200" s="14" t="s">
        <v>136</v>
      </c>
      <c r="BK200" s="231">
        <f>ROUND(I200*H200,2)</f>
        <v>0</v>
      </c>
      <c r="BL200" s="14" t="s">
        <v>202</v>
      </c>
      <c r="BM200" s="230" t="s">
        <v>356</v>
      </c>
    </row>
    <row r="201" s="2" customFormat="1" ht="16.5" customHeight="1">
      <c r="A201" s="35"/>
      <c r="B201" s="36"/>
      <c r="C201" s="218" t="s">
        <v>357</v>
      </c>
      <c r="D201" s="218" t="s">
        <v>131</v>
      </c>
      <c r="E201" s="219" t="s">
        <v>358</v>
      </c>
      <c r="F201" s="220" t="s">
        <v>359</v>
      </c>
      <c r="G201" s="221" t="s">
        <v>187</v>
      </c>
      <c r="H201" s="222">
        <v>4</v>
      </c>
      <c r="I201" s="223"/>
      <c r="J201" s="224">
        <f>ROUND(I201*H201,2)</f>
        <v>0</v>
      </c>
      <c r="K201" s="225"/>
      <c r="L201" s="41"/>
      <c r="M201" s="226" t="s">
        <v>1</v>
      </c>
      <c r="N201" s="227" t="s">
        <v>41</v>
      </c>
      <c r="O201" s="89"/>
      <c r="P201" s="228">
        <f>O201*H201</f>
        <v>0</v>
      </c>
      <c r="Q201" s="228">
        <v>8.0000000000000007E-05</v>
      </c>
      <c r="R201" s="228">
        <f>Q201*H201</f>
        <v>0.00032000000000000003</v>
      </c>
      <c r="S201" s="228">
        <v>0</v>
      </c>
      <c r="T201" s="229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0" t="s">
        <v>202</v>
      </c>
      <c r="AT201" s="230" t="s">
        <v>131</v>
      </c>
      <c r="AU201" s="230" t="s">
        <v>136</v>
      </c>
      <c r="AY201" s="14" t="s">
        <v>128</v>
      </c>
      <c r="BE201" s="231">
        <f>IF(N201="základná",J201,0)</f>
        <v>0</v>
      </c>
      <c r="BF201" s="231">
        <f>IF(N201="znížená",J201,0)</f>
        <v>0</v>
      </c>
      <c r="BG201" s="231">
        <f>IF(N201="zákl. prenesená",J201,0)</f>
        <v>0</v>
      </c>
      <c r="BH201" s="231">
        <f>IF(N201="zníž. prenesená",J201,0)</f>
        <v>0</v>
      </c>
      <c r="BI201" s="231">
        <f>IF(N201="nulová",J201,0)</f>
        <v>0</v>
      </c>
      <c r="BJ201" s="14" t="s">
        <v>136</v>
      </c>
      <c r="BK201" s="231">
        <f>ROUND(I201*H201,2)</f>
        <v>0</v>
      </c>
      <c r="BL201" s="14" t="s">
        <v>202</v>
      </c>
      <c r="BM201" s="230" t="s">
        <v>360</v>
      </c>
    </row>
    <row r="202" s="2" customFormat="1" ht="24.15" customHeight="1">
      <c r="A202" s="35"/>
      <c r="B202" s="36"/>
      <c r="C202" s="232" t="s">
        <v>361</v>
      </c>
      <c r="D202" s="232" t="s">
        <v>146</v>
      </c>
      <c r="E202" s="233" t="s">
        <v>362</v>
      </c>
      <c r="F202" s="234" t="s">
        <v>363</v>
      </c>
      <c r="G202" s="235" t="s">
        <v>187</v>
      </c>
      <c r="H202" s="236">
        <v>4</v>
      </c>
      <c r="I202" s="237"/>
      <c r="J202" s="238">
        <f>ROUND(I202*H202,2)</f>
        <v>0</v>
      </c>
      <c r="K202" s="239"/>
      <c r="L202" s="240"/>
      <c r="M202" s="241" t="s">
        <v>1</v>
      </c>
      <c r="N202" s="242" t="s">
        <v>41</v>
      </c>
      <c r="O202" s="89"/>
      <c r="P202" s="228">
        <f>O202*H202</f>
        <v>0</v>
      </c>
      <c r="Q202" s="228">
        <v>0.00024000000000000001</v>
      </c>
      <c r="R202" s="228">
        <f>Q202*H202</f>
        <v>0.00096000000000000002</v>
      </c>
      <c r="S202" s="228">
        <v>0</v>
      </c>
      <c r="T202" s="22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0" t="s">
        <v>253</v>
      </c>
      <c r="AT202" s="230" t="s">
        <v>146</v>
      </c>
      <c r="AU202" s="230" t="s">
        <v>136</v>
      </c>
      <c r="AY202" s="14" t="s">
        <v>128</v>
      </c>
      <c r="BE202" s="231">
        <f>IF(N202="základná",J202,0)</f>
        <v>0</v>
      </c>
      <c r="BF202" s="231">
        <f>IF(N202="znížená",J202,0)</f>
        <v>0</v>
      </c>
      <c r="BG202" s="231">
        <f>IF(N202="zákl. prenesená",J202,0)</f>
        <v>0</v>
      </c>
      <c r="BH202" s="231">
        <f>IF(N202="zníž. prenesená",J202,0)</f>
        <v>0</v>
      </c>
      <c r="BI202" s="231">
        <f>IF(N202="nulová",J202,0)</f>
        <v>0</v>
      </c>
      <c r="BJ202" s="14" t="s">
        <v>136</v>
      </c>
      <c r="BK202" s="231">
        <f>ROUND(I202*H202,2)</f>
        <v>0</v>
      </c>
      <c r="BL202" s="14" t="s">
        <v>202</v>
      </c>
      <c r="BM202" s="230" t="s">
        <v>364</v>
      </c>
    </row>
    <row r="203" s="2" customFormat="1" ht="33" customHeight="1">
      <c r="A203" s="35"/>
      <c r="B203" s="36"/>
      <c r="C203" s="218" t="s">
        <v>365</v>
      </c>
      <c r="D203" s="218" t="s">
        <v>131</v>
      </c>
      <c r="E203" s="219" t="s">
        <v>366</v>
      </c>
      <c r="F203" s="220" t="s">
        <v>367</v>
      </c>
      <c r="G203" s="221" t="s">
        <v>187</v>
      </c>
      <c r="H203" s="222">
        <v>2</v>
      </c>
      <c r="I203" s="223"/>
      <c r="J203" s="224">
        <f>ROUND(I203*H203,2)</f>
        <v>0</v>
      </c>
      <c r="K203" s="225"/>
      <c r="L203" s="41"/>
      <c r="M203" s="226" t="s">
        <v>1</v>
      </c>
      <c r="N203" s="227" t="s">
        <v>41</v>
      </c>
      <c r="O203" s="89"/>
      <c r="P203" s="228">
        <f>O203*H203</f>
        <v>0</v>
      </c>
      <c r="Q203" s="228">
        <v>0.00010000000000000001</v>
      </c>
      <c r="R203" s="228">
        <f>Q203*H203</f>
        <v>0.00020000000000000001</v>
      </c>
      <c r="S203" s="228">
        <v>0</v>
      </c>
      <c r="T203" s="229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0" t="s">
        <v>202</v>
      </c>
      <c r="AT203" s="230" t="s">
        <v>131</v>
      </c>
      <c r="AU203" s="230" t="s">
        <v>136</v>
      </c>
      <c r="AY203" s="14" t="s">
        <v>128</v>
      </c>
      <c r="BE203" s="231">
        <f>IF(N203="základná",J203,0)</f>
        <v>0</v>
      </c>
      <c r="BF203" s="231">
        <f>IF(N203="znížená",J203,0)</f>
        <v>0</v>
      </c>
      <c r="BG203" s="231">
        <f>IF(N203="zákl. prenesená",J203,0)</f>
        <v>0</v>
      </c>
      <c r="BH203" s="231">
        <f>IF(N203="zníž. prenesená",J203,0)</f>
        <v>0</v>
      </c>
      <c r="BI203" s="231">
        <f>IF(N203="nulová",J203,0)</f>
        <v>0</v>
      </c>
      <c r="BJ203" s="14" t="s">
        <v>136</v>
      </c>
      <c r="BK203" s="231">
        <f>ROUND(I203*H203,2)</f>
        <v>0</v>
      </c>
      <c r="BL203" s="14" t="s">
        <v>202</v>
      </c>
      <c r="BM203" s="230" t="s">
        <v>368</v>
      </c>
    </row>
    <row r="204" s="2" customFormat="1" ht="16.5" customHeight="1">
      <c r="A204" s="35"/>
      <c r="B204" s="36"/>
      <c r="C204" s="232" t="s">
        <v>369</v>
      </c>
      <c r="D204" s="232" t="s">
        <v>146</v>
      </c>
      <c r="E204" s="233" t="s">
        <v>370</v>
      </c>
      <c r="F204" s="234" t="s">
        <v>371</v>
      </c>
      <c r="G204" s="235" t="s">
        <v>187</v>
      </c>
      <c r="H204" s="236">
        <v>1</v>
      </c>
      <c r="I204" s="237"/>
      <c r="J204" s="238">
        <f>ROUND(I204*H204,2)</f>
        <v>0</v>
      </c>
      <c r="K204" s="239"/>
      <c r="L204" s="240"/>
      <c r="M204" s="241" t="s">
        <v>1</v>
      </c>
      <c r="N204" s="242" t="s">
        <v>41</v>
      </c>
      <c r="O204" s="89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0" t="s">
        <v>253</v>
      </c>
      <c r="AT204" s="230" t="s">
        <v>146</v>
      </c>
      <c r="AU204" s="230" t="s">
        <v>136</v>
      </c>
      <c r="AY204" s="14" t="s">
        <v>128</v>
      </c>
      <c r="BE204" s="231">
        <f>IF(N204="základná",J204,0)</f>
        <v>0</v>
      </c>
      <c r="BF204" s="231">
        <f>IF(N204="znížená",J204,0)</f>
        <v>0</v>
      </c>
      <c r="BG204" s="231">
        <f>IF(N204="zákl. prenesená",J204,0)</f>
        <v>0</v>
      </c>
      <c r="BH204" s="231">
        <f>IF(N204="zníž. prenesená",J204,0)</f>
        <v>0</v>
      </c>
      <c r="BI204" s="231">
        <f>IF(N204="nulová",J204,0)</f>
        <v>0</v>
      </c>
      <c r="BJ204" s="14" t="s">
        <v>136</v>
      </c>
      <c r="BK204" s="231">
        <f>ROUND(I204*H204,2)</f>
        <v>0</v>
      </c>
      <c r="BL204" s="14" t="s">
        <v>202</v>
      </c>
      <c r="BM204" s="230" t="s">
        <v>372</v>
      </c>
    </row>
    <row r="205" s="2" customFormat="1" ht="16.5" customHeight="1">
      <c r="A205" s="35"/>
      <c r="B205" s="36"/>
      <c r="C205" s="232" t="s">
        <v>373</v>
      </c>
      <c r="D205" s="232" t="s">
        <v>146</v>
      </c>
      <c r="E205" s="233" t="s">
        <v>374</v>
      </c>
      <c r="F205" s="234" t="s">
        <v>375</v>
      </c>
      <c r="G205" s="235" t="s">
        <v>187</v>
      </c>
      <c r="H205" s="236">
        <v>1</v>
      </c>
      <c r="I205" s="237"/>
      <c r="J205" s="238">
        <f>ROUND(I205*H205,2)</f>
        <v>0</v>
      </c>
      <c r="K205" s="239"/>
      <c r="L205" s="240"/>
      <c r="M205" s="241" t="s">
        <v>1</v>
      </c>
      <c r="N205" s="242" t="s">
        <v>41</v>
      </c>
      <c r="O205" s="89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0" t="s">
        <v>253</v>
      </c>
      <c r="AT205" s="230" t="s">
        <v>146</v>
      </c>
      <c r="AU205" s="230" t="s">
        <v>136</v>
      </c>
      <c r="AY205" s="14" t="s">
        <v>128</v>
      </c>
      <c r="BE205" s="231">
        <f>IF(N205="základná",J205,0)</f>
        <v>0</v>
      </c>
      <c r="BF205" s="231">
        <f>IF(N205="znížená",J205,0)</f>
        <v>0</v>
      </c>
      <c r="BG205" s="231">
        <f>IF(N205="zákl. prenesená",J205,0)</f>
        <v>0</v>
      </c>
      <c r="BH205" s="231">
        <f>IF(N205="zníž. prenesená",J205,0)</f>
        <v>0</v>
      </c>
      <c r="BI205" s="231">
        <f>IF(N205="nulová",J205,0)</f>
        <v>0</v>
      </c>
      <c r="BJ205" s="14" t="s">
        <v>136</v>
      </c>
      <c r="BK205" s="231">
        <f>ROUND(I205*H205,2)</f>
        <v>0</v>
      </c>
      <c r="BL205" s="14" t="s">
        <v>202</v>
      </c>
      <c r="BM205" s="230" t="s">
        <v>376</v>
      </c>
    </row>
    <row r="206" s="2" customFormat="1" ht="21.75" customHeight="1">
      <c r="A206" s="35"/>
      <c r="B206" s="36"/>
      <c r="C206" s="218" t="s">
        <v>377</v>
      </c>
      <c r="D206" s="218" t="s">
        <v>131</v>
      </c>
      <c r="E206" s="219" t="s">
        <v>378</v>
      </c>
      <c r="F206" s="220" t="s">
        <v>379</v>
      </c>
      <c r="G206" s="221" t="s">
        <v>187</v>
      </c>
      <c r="H206" s="222">
        <v>2</v>
      </c>
      <c r="I206" s="223"/>
      <c r="J206" s="224">
        <f>ROUND(I206*H206,2)</f>
        <v>0</v>
      </c>
      <c r="K206" s="225"/>
      <c r="L206" s="41"/>
      <c r="M206" s="226" t="s">
        <v>1</v>
      </c>
      <c r="N206" s="227" t="s">
        <v>41</v>
      </c>
      <c r="O206" s="89"/>
      <c r="P206" s="228">
        <f>O206*H206</f>
        <v>0</v>
      </c>
      <c r="Q206" s="228">
        <v>4.1999999999999996E-06</v>
      </c>
      <c r="R206" s="228">
        <f>Q206*H206</f>
        <v>8.3999999999999992E-06</v>
      </c>
      <c r="S206" s="228">
        <v>0</v>
      </c>
      <c r="T206" s="22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0" t="s">
        <v>202</v>
      </c>
      <c r="AT206" s="230" t="s">
        <v>131</v>
      </c>
      <c r="AU206" s="230" t="s">
        <v>136</v>
      </c>
      <c r="AY206" s="14" t="s">
        <v>128</v>
      </c>
      <c r="BE206" s="231">
        <f>IF(N206="základná",J206,0)</f>
        <v>0</v>
      </c>
      <c r="BF206" s="231">
        <f>IF(N206="znížená",J206,0)</f>
        <v>0</v>
      </c>
      <c r="BG206" s="231">
        <f>IF(N206="zákl. prenesená",J206,0)</f>
        <v>0</v>
      </c>
      <c r="BH206" s="231">
        <f>IF(N206="zníž. prenesená",J206,0)</f>
        <v>0</v>
      </c>
      <c r="BI206" s="231">
        <f>IF(N206="nulová",J206,0)</f>
        <v>0</v>
      </c>
      <c r="BJ206" s="14" t="s">
        <v>136</v>
      </c>
      <c r="BK206" s="231">
        <f>ROUND(I206*H206,2)</f>
        <v>0</v>
      </c>
      <c r="BL206" s="14" t="s">
        <v>202</v>
      </c>
      <c r="BM206" s="230" t="s">
        <v>380</v>
      </c>
    </row>
    <row r="207" s="2" customFormat="1" ht="16.5" customHeight="1">
      <c r="A207" s="35"/>
      <c r="B207" s="36"/>
      <c r="C207" s="232" t="s">
        <v>381</v>
      </c>
      <c r="D207" s="232" t="s">
        <v>146</v>
      </c>
      <c r="E207" s="233" t="s">
        <v>382</v>
      </c>
      <c r="F207" s="234" t="s">
        <v>383</v>
      </c>
      <c r="G207" s="235" t="s">
        <v>187</v>
      </c>
      <c r="H207" s="236">
        <v>2</v>
      </c>
      <c r="I207" s="237"/>
      <c r="J207" s="238">
        <f>ROUND(I207*H207,2)</f>
        <v>0</v>
      </c>
      <c r="K207" s="239"/>
      <c r="L207" s="240"/>
      <c r="M207" s="241" t="s">
        <v>1</v>
      </c>
      <c r="N207" s="242" t="s">
        <v>41</v>
      </c>
      <c r="O207" s="89"/>
      <c r="P207" s="228">
        <f>O207*H207</f>
        <v>0</v>
      </c>
      <c r="Q207" s="228">
        <v>0.0014</v>
      </c>
      <c r="R207" s="228">
        <f>Q207*H207</f>
        <v>0.0028</v>
      </c>
      <c r="S207" s="228">
        <v>0</v>
      </c>
      <c r="T207" s="22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0" t="s">
        <v>253</v>
      </c>
      <c r="AT207" s="230" t="s">
        <v>146</v>
      </c>
      <c r="AU207" s="230" t="s">
        <v>136</v>
      </c>
      <c r="AY207" s="14" t="s">
        <v>128</v>
      </c>
      <c r="BE207" s="231">
        <f>IF(N207="základná",J207,0)</f>
        <v>0</v>
      </c>
      <c r="BF207" s="231">
        <f>IF(N207="znížená",J207,0)</f>
        <v>0</v>
      </c>
      <c r="BG207" s="231">
        <f>IF(N207="zákl. prenesená",J207,0)</f>
        <v>0</v>
      </c>
      <c r="BH207" s="231">
        <f>IF(N207="zníž. prenesená",J207,0)</f>
        <v>0</v>
      </c>
      <c r="BI207" s="231">
        <f>IF(N207="nulová",J207,0)</f>
        <v>0</v>
      </c>
      <c r="BJ207" s="14" t="s">
        <v>136</v>
      </c>
      <c r="BK207" s="231">
        <f>ROUND(I207*H207,2)</f>
        <v>0</v>
      </c>
      <c r="BL207" s="14" t="s">
        <v>202</v>
      </c>
      <c r="BM207" s="230" t="s">
        <v>384</v>
      </c>
    </row>
    <row r="208" s="2" customFormat="1" ht="24.15" customHeight="1">
      <c r="A208" s="35"/>
      <c r="B208" s="36"/>
      <c r="C208" s="218" t="s">
        <v>385</v>
      </c>
      <c r="D208" s="218" t="s">
        <v>131</v>
      </c>
      <c r="E208" s="219" t="s">
        <v>386</v>
      </c>
      <c r="F208" s="220" t="s">
        <v>387</v>
      </c>
      <c r="G208" s="221" t="s">
        <v>187</v>
      </c>
      <c r="H208" s="222">
        <v>2</v>
      </c>
      <c r="I208" s="223"/>
      <c r="J208" s="224">
        <f>ROUND(I208*H208,2)</f>
        <v>0</v>
      </c>
      <c r="K208" s="225"/>
      <c r="L208" s="41"/>
      <c r="M208" s="226" t="s">
        <v>1</v>
      </c>
      <c r="N208" s="227" t="s">
        <v>41</v>
      </c>
      <c r="O208" s="89"/>
      <c r="P208" s="228">
        <f>O208*H208</f>
        <v>0</v>
      </c>
      <c r="Q208" s="228">
        <v>4.1999999999999996E-06</v>
      </c>
      <c r="R208" s="228">
        <f>Q208*H208</f>
        <v>8.3999999999999992E-06</v>
      </c>
      <c r="S208" s="228">
        <v>0</v>
      </c>
      <c r="T208" s="22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0" t="s">
        <v>202</v>
      </c>
      <c r="AT208" s="230" t="s">
        <v>131</v>
      </c>
      <c r="AU208" s="230" t="s">
        <v>136</v>
      </c>
      <c r="AY208" s="14" t="s">
        <v>128</v>
      </c>
      <c r="BE208" s="231">
        <f>IF(N208="základná",J208,0)</f>
        <v>0</v>
      </c>
      <c r="BF208" s="231">
        <f>IF(N208="znížená",J208,0)</f>
        <v>0</v>
      </c>
      <c r="BG208" s="231">
        <f>IF(N208="zákl. prenesená",J208,0)</f>
        <v>0</v>
      </c>
      <c r="BH208" s="231">
        <f>IF(N208="zníž. prenesená",J208,0)</f>
        <v>0</v>
      </c>
      <c r="BI208" s="231">
        <f>IF(N208="nulová",J208,0)</f>
        <v>0</v>
      </c>
      <c r="BJ208" s="14" t="s">
        <v>136</v>
      </c>
      <c r="BK208" s="231">
        <f>ROUND(I208*H208,2)</f>
        <v>0</v>
      </c>
      <c r="BL208" s="14" t="s">
        <v>202</v>
      </c>
      <c r="BM208" s="230" t="s">
        <v>388</v>
      </c>
    </row>
    <row r="209" s="2" customFormat="1" ht="16.5" customHeight="1">
      <c r="A209" s="35"/>
      <c r="B209" s="36"/>
      <c r="C209" s="232" t="s">
        <v>389</v>
      </c>
      <c r="D209" s="232" t="s">
        <v>146</v>
      </c>
      <c r="E209" s="233" t="s">
        <v>390</v>
      </c>
      <c r="F209" s="234" t="s">
        <v>391</v>
      </c>
      <c r="G209" s="235" t="s">
        <v>187</v>
      </c>
      <c r="H209" s="236">
        <v>2</v>
      </c>
      <c r="I209" s="237"/>
      <c r="J209" s="238">
        <f>ROUND(I209*H209,2)</f>
        <v>0</v>
      </c>
      <c r="K209" s="239"/>
      <c r="L209" s="240"/>
      <c r="M209" s="241" t="s">
        <v>1</v>
      </c>
      <c r="N209" s="242" t="s">
        <v>41</v>
      </c>
      <c r="O209" s="89"/>
      <c r="P209" s="228">
        <f>O209*H209</f>
        <v>0</v>
      </c>
      <c r="Q209" s="228">
        <v>0.0035699999999999998</v>
      </c>
      <c r="R209" s="228">
        <f>Q209*H209</f>
        <v>0.0071399999999999996</v>
      </c>
      <c r="S209" s="228">
        <v>0</v>
      </c>
      <c r="T209" s="229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0" t="s">
        <v>253</v>
      </c>
      <c r="AT209" s="230" t="s">
        <v>146</v>
      </c>
      <c r="AU209" s="230" t="s">
        <v>136</v>
      </c>
      <c r="AY209" s="14" t="s">
        <v>128</v>
      </c>
      <c r="BE209" s="231">
        <f>IF(N209="základná",J209,0)</f>
        <v>0</v>
      </c>
      <c r="BF209" s="231">
        <f>IF(N209="znížená",J209,0)</f>
        <v>0</v>
      </c>
      <c r="BG209" s="231">
        <f>IF(N209="zákl. prenesená",J209,0)</f>
        <v>0</v>
      </c>
      <c r="BH209" s="231">
        <f>IF(N209="zníž. prenesená",J209,0)</f>
        <v>0</v>
      </c>
      <c r="BI209" s="231">
        <f>IF(N209="nulová",J209,0)</f>
        <v>0</v>
      </c>
      <c r="BJ209" s="14" t="s">
        <v>136</v>
      </c>
      <c r="BK209" s="231">
        <f>ROUND(I209*H209,2)</f>
        <v>0</v>
      </c>
      <c r="BL209" s="14" t="s">
        <v>202</v>
      </c>
      <c r="BM209" s="230" t="s">
        <v>392</v>
      </c>
    </row>
    <row r="210" s="2" customFormat="1" ht="24.15" customHeight="1">
      <c r="A210" s="35"/>
      <c r="B210" s="36"/>
      <c r="C210" s="218" t="s">
        <v>393</v>
      </c>
      <c r="D210" s="218" t="s">
        <v>131</v>
      </c>
      <c r="E210" s="219" t="s">
        <v>394</v>
      </c>
      <c r="F210" s="220" t="s">
        <v>395</v>
      </c>
      <c r="G210" s="221" t="s">
        <v>187</v>
      </c>
      <c r="H210" s="222">
        <v>2</v>
      </c>
      <c r="I210" s="223"/>
      <c r="J210" s="224">
        <f>ROUND(I210*H210,2)</f>
        <v>0</v>
      </c>
      <c r="K210" s="225"/>
      <c r="L210" s="41"/>
      <c r="M210" s="226" t="s">
        <v>1</v>
      </c>
      <c r="N210" s="227" t="s">
        <v>41</v>
      </c>
      <c r="O210" s="89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0" t="s">
        <v>202</v>
      </c>
      <c r="AT210" s="230" t="s">
        <v>131</v>
      </c>
      <c r="AU210" s="230" t="s">
        <v>136</v>
      </c>
      <c r="AY210" s="14" t="s">
        <v>128</v>
      </c>
      <c r="BE210" s="231">
        <f>IF(N210="základná",J210,0)</f>
        <v>0</v>
      </c>
      <c r="BF210" s="231">
        <f>IF(N210="znížená",J210,0)</f>
        <v>0</v>
      </c>
      <c r="BG210" s="231">
        <f>IF(N210="zákl. prenesená",J210,0)</f>
        <v>0</v>
      </c>
      <c r="BH210" s="231">
        <f>IF(N210="zníž. prenesená",J210,0)</f>
        <v>0</v>
      </c>
      <c r="BI210" s="231">
        <f>IF(N210="nulová",J210,0)</f>
        <v>0</v>
      </c>
      <c r="BJ210" s="14" t="s">
        <v>136</v>
      </c>
      <c r="BK210" s="231">
        <f>ROUND(I210*H210,2)</f>
        <v>0</v>
      </c>
      <c r="BL210" s="14" t="s">
        <v>202</v>
      </c>
      <c r="BM210" s="230" t="s">
        <v>396</v>
      </c>
    </row>
    <row r="211" s="2" customFormat="1" ht="16.5" customHeight="1">
      <c r="A211" s="35"/>
      <c r="B211" s="36"/>
      <c r="C211" s="232" t="s">
        <v>397</v>
      </c>
      <c r="D211" s="232" t="s">
        <v>146</v>
      </c>
      <c r="E211" s="233" t="s">
        <v>398</v>
      </c>
      <c r="F211" s="234" t="s">
        <v>399</v>
      </c>
      <c r="G211" s="235" t="s">
        <v>187</v>
      </c>
      <c r="H211" s="236">
        <v>2</v>
      </c>
      <c r="I211" s="237"/>
      <c r="J211" s="238">
        <f>ROUND(I211*H211,2)</f>
        <v>0</v>
      </c>
      <c r="K211" s="239"/>
      <c r="L211" s="240"/>
      <c r="M211" s="241" t="s">
        <v>1</v>
      </c>
      <c r="N211" s="242" t="s">
        <v>41</v>
      </c>
      <c r="O211" s="89"/>
      <c r="P211" s="228">
        <f>O211*H211</f>
        <v>0</v>
      </c>
      <c r="Q211" s="228">
        <v>0.00029</v>
      </c>
      <c r="R211" s="228">
        <f>Q211*H211</f>
        <v>0.00058</v>
      </c>
      <c r="S211" s="228">
        <v>0</v>
      </c>
      <c r="T211" s="229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0" t="s">
        <v>253</v>
      </c>
      <c r="AT211" s="230" t="s">
        <v>146</v>
      </c>
      <c r="AU211" s="230" t="s">
        <v>136</v>
      </c>
      <c r="AY211" s="14" t="s">
        <v>128</v>
      </c>
      <c r="BE211" s="231">
        <f>IF(N211="základná",J211,0)</f>
        <v>0</v>
      </c>
      <c r="BF211" s="231">
        <f>IF(N211="znížená",J211,0)</f>
        <v>0</v>
      </c>
      <c r="BG211" s="231">
        <f>IF(N211="zákl. prenesená",J211,0)</f>
        <v>0</v>
      </c>
      <c r="BH211" s="231">
        <f>IF(N211="zníž. prenesená",J211,0)</f>
        <v>0</v>
      </c>
      <c r="BI211" s="231">
        <f>IF(N211="nulová",J211,0)</f>
        <v>0</v>
      </c>
      <c r="BJ211" s="14" t="s">
        <v>136</v>
      </c>
      <c r="BK211" s="231">
        <f>ROUND(I211*H211,2)</f>
        <v>0</v>
      </c>
      <c r="BL211" s="14" t="s">
        <v>202</v>
      </c>
      <c r="BM211" s="230" t="s">
        <v>400</v>
      </c>
    </row>
    <row r="212" s="2" customFormat="1" ht="24.15" customHeight="1">
      <c r="A212" s="35"/>
      <c r="B212" s="36"/>
      <c r="C212" s="218" t="s">
        <v>401</v>
      </c>
      <c r="D212" s="218" t="s">
        <v>131</v>
      </c>
      <c r="E212" s="219" t="s">
        <v>402</v>
      </c>
      <c r="F212" s="220" t="s">
        <v>403</v>
      </c>
      <c r="G212" s="221" t="s">
        <v>187</v>
      </c>
      <c r="H212" s="222">
        <v>1</v>
      </c>
      <c r="I212" s="223"/>
      <c r="J212" s="224">
        <f>ROUND(I212*H212,2)</f>
        <v>0</v>
      </c>
      <c r="K212" s="225"/>
      <c r="L212" s="41"/>
      <c r="M212" s="226" t="s">
        <v>1</v>
      </c>
      <c r="N212" s="227" t="s">
        <v>41</v>
      </c>
      <c r="O212" s="89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0" t="s">
        <v>202</v>
      </c>
      <c r="AT212" s="230" t="s">
        <v>131</v>
      </c>
      <c r="AU212" s="230" t="s">
        <v>136</v>
      </c>
      <c r="AY212" s="14" t="s">
        <v>128</v>
      </c>
      <c r="BE212" s="231">
        <f>IF(N212="základná",J212,0)</f>
        <v>0</v>
      </c>
      <c r="BF212" s="231">
        <f>IF(N212="znížená",J212,0)</f>
        <v>0</v>
      </c>
      <c r="BG212" s="231">
        <f>IF(N212="zákl. prenesená",J212,0)</f>
        <v>0</v>
      </c>
      <c r="BH212" s="231">
        <f>IF(N212="zníž. prenesená",J212,0)</f>
        <v>0</v>
      </c>
      <c r="BI212" s="231">
        <f>IF(N212="nulová",J212,0)</f>
        <v>0</v>
      </c>
      <c r="BJ212" s="14" t="s">
        <v>136</v>
      </c>
      <c r="BK212" s="231">
        <f>ROUND(I212*H212,2)</f>
        <v>0</v>
      </c>
      <c r="BL212" s="14" t="s">
        <v>202</v>
      </c>
      <c r="BM212" s="230" t="s">
        <v>404</v>
      </c>
    </row>
    <row r="213" s="2" customFormat="1" ht="16.5" customHeight="1">
      <c r="A213" s="35"/>
      <c r="B213" s="36"/>
      <c r="C213" s="232" t="s">
        <v>405</v>
      </c>
      <c r="D213" s="232" t="s">
        <v>146</v>
      </c>
      <c r="E213" s="233" t="s">
        <v>406</v>
      </c>
      <c r="F213" s="234" t="s">
        <v>407</v>
      </c>
      <c r="G213" s="235" t="s">
        <v>187</v>
      </c>
      <c r="H213" s="236">
        <v>1</v>
      </c>
      <c r="I213" s="237"/>
      <c r="J213" s="238">
        <f>ROUND(I213*H213,2)</f>
        <v>0</v>
      </c>
      <c r="K213" s="239"/>
      <c r="L213" s="240"/>
      <c r="M213" s="241" t="s">
        <v>1</v>
      </c>
      <c r="N213" s="242" t="s">
        <v>41</v>
      </c>
      <c r="O213" s="89"/>
      <c r="P213" s="228">
        <f>O213*H213</f>
        <v>0</v>
      </c>
      <c r="Q213" s="228">
        <v>0.00018000000000000001</v>
      </c>
      <c r="R213" s="228">
        <f>Q213*H213</f>
        <v>0.00018000000000000001</v>
      </c>
      <c r="S213" s="228">
        <v>0</v>
      </c>
      <c r="T213" s="229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0" t="s">
        <v>253</v>
      </c>
      <c r="AT213" s="230" t="s">
        <v>146</v>
      </c>
      <c r="AU213" s="230" t="s">
        <v>136</v>
      </c>
      <c r="AY213" s="14" t="s">
        <v>128</v>
      </c>
      <c r="BE213" s="231">
        <f>IF(N213="základná",J213,0)</f>
        <v>0</v>
      </c>
      <c r="BF213" s="231">
        <f>IF(N213="znížená",J213,0)</f>
        <v>0</v>
      </c>
      <c r="BG213" s="231">
        <f>IF(N213="zákl. prenesená",J213,0)</f>
        <v>0</v>
      </c>
      <c r="BH213" s="231">
        <f>IF(N213="zníž. prenesená",J213,0)</f>
        <v>0</v>
      </c>
      <c r="BI213" s="231">
        <f>IF(N213="nulová",J213,0)</f>
        <v>0</v>
      </c>
      <c r="BJ213" s="14" t="s">
        <v>136</v>
      </c>
      <c r="BK213" s="231">
        <f>ROUND(I213*H213,2)</f>
        <v>0</v>
      </c>
      <c r="BL213" s="14" t="s">
        <v>202</v>
      </c>
      <c r="BM213" s="230" t="s">
        <v>408</v>
      </c>
    </row>
    <row r="214" s="2" customFormat="1" ht="24.15" customHeight="1">
      <c r="A214" s="35"/>
      <c r="B214" s="36"/>
      <c r="C214" s="218" t="s">
        <v>409</v>
      </c>
      <c r="D214" s="218" t="s">
        <v>131</v>
      </c>
      <c r="E214" s="219" t="s">
        <v>410</v>
      </c>
      <c r="F214" s="220" t="s">
        <v>411</v>
      </c>
      <c r="G214" s="221" t="s">
        <v>262</v>
      </c>
      <c r="H214" s="243"/>
      <c r="I214" s="223"/>
      <c r="J214" s="224">
        <f>ROUND(I214*H214,2)</f>
        <v>0</v>
      </c>
      <c r="K214" s="225"/>
      <c r="L214" s="41"/>
      <c r="M214" s="226" t="s">
        <v>1</v>
      </c>
      <c r="N214" s="227" t="s">
        <v>41</v>
      </c>
      <c r="O214" s="89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0" t="s">
        <v>202</v>
      </c>
      <c r="AT214" s="230" t="s">
        <v>131</v>
      </c>
      <c r="AU214" s="230" t="s">
        <v>136</v>
      </c>
      <c r="AY214" s="14" t="s">
        <v>128</v>
      </c>
      <c r="BE214" s="231">
        <f>IF(N214="základná",J214,0)</f>
        <v>0</v>
      </c>
      <c r="BF214" s="231">
        <f>IF(N214="znížená",J214,0)</f>
        <v>0</v>
      </c>
      <c r="BG214" s="231">
        <f>IF(N214="zákl. prenesená",J214,0)</f>
        <v>0</v>
      </c>
      <c r="BH214" s="231">
        <f>IF(N214="zníž. prenesená",J214,0)</f>
        <v>0</v>
      </c>
      <c r="BI214" s="231">
        <f>IF(N214="nulová",J214,0)</f>
        <v>0</v>
      </c>
      <c r="BJ214" s="14" t="s">
        <v>136</v>
      </c>
      <c r="BK214" s="231">
        <f>ROUND(I214*H214,2)</f>
        <v>0</v>
      </c>
      <c r="BL214" s="14" t="s">
        <v>202</v>
      </c>
      <c r="BM214" s="230" t="s">
        <v>412</v>
      </c>
    </row>
    <row r="215" s="12" customFormat="1" ht="22.8" customHeight="1">
      <c r="A215" s="12"/>
      <c r="B215" s="202"/>
      <c r="C215" s="203"/>
      <c r="D215" s="204" t="s">
        <v>74</v>
      </c>
      <c r="E215" s="216" t="s">
        <v>413</v>
      </c>
      <c r="F215" s="216" t="s">
        <v>414</v>
      </c>
      <c r="G215" s="203"/>
      <c r="H215" s="203"/>
      <c r="I215" s="206"/>
      <c r="J215" s="217">
        <f>BK215</f>
        <v>0</v>
      </c>
      <c r="K215" s="203"/>
      <c r="L215" s="208"/>
      <c r="M215" s="209"/>
      <c r="N215" s="210"/>
      <c r="O215" s="210"/>
      <c r="P215" s="211">
        <f>SUM(P216:P228)</f>
        <v>0</v>
      </c>
      <c r="Q215" s="210"/>
      <c r="R215" s="211">
        <f>SUM(R216:R228)</f>
        <v>0</v>
      </c>
      <c r="S215" s="210"/>
      <c r="T215" s="212">
        <f>SUM(T216:T228)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3" t="s">
        <v>136</v>
      </c>
      <c r="AT215" s="214" t="s">
        <v>74</v>
      </c>
      <c r="AU215" s="214" t="s">
        <v>82</v>
      </c>
      <c r="AY215" s="213" t="s">
        <v>128</v>
      </c>
      <c r="BK215" s="215">
        <f>SUM(BK216:BK228)</f>
        <v>0</v>
      </c>
    </row>
    <row r="216" s="2" customFormat="1" ht="16.5" customHeight="1">
      <c r="A216" s="35"/>
      <c r="B216" s="36"/>
      <c r="C216" s="218" t="s">
        <v>415</v>
      </c>
      <c r="D216" s="218" t="s">
        <v>131</v>
      </c>
      <c r="E216" s="219" t="s">
        <v>416</v>
      </c>
      <c r="F216" s="220" t="s">
        <v>417</v>
      </c>
      <c r="G216" s="221" t="s">
        <v>187</v>
      </c>
      <c r="H216" s="222">
        <v>1</v>
      </c>
      <c r="I216" s="223"/>
      <c r="J216" s="224">
        <f>ROUND(I216*H216,2)</f>
        <v>0</v>
      </c>
      <c r="K216" s="225"/>
      <c r="L216" s="41"/>
      <c r="M216" s="226" t="s">
        <v>1</v>
      </c>
      <c r="N216" s="227" t="s">
        <v>41</v>
      </c>
      <c r="O216" s="89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0" t="s">
        <v>202</v>
      </c>
      <c r="AT216" s="230" t="s">
        <v>131</v>
      </c>
      <c r="AU216" s="230" t="s">
        <v>136</v>
      </c>
      <c r="AY216" s="14" t="s">
        <v>128</v>
      </c>
      <c r="BE216" s="231">
        <f>IF(N216="základná",J216,0)</f>
        <v>0</v>
      </c>
      <c r="BF216" s="231">
        <f>IF(N216="znížená",J216,0)</f>
        <v>0</v>
      </c>
      <c r="BG216" s="231">
        <f>IF(N216="zákl. prenesená",J216,0)</f>
        <v>0</v>
      </c>
      <c r="BH216" s="231">
        <f>IF(N216="zníž. prenesená",J216,0)</f>
        <v>0</v>
      </c>
      <c r="BI216" s="231">
        <f>IF(N216="nulová",J216,0)</f>
        <v>0</v>
      </c>
      <c r="BJ216" s="14" t="s">
        <v>136</v>
      </c>
      <c r="BK216" s="231">
        <f>ROUND(I216*H216,2)</f>
        <v>0</v>
      </c>
      <c r="BL216" s="14" t="s">
        <v>202</v>
      </c>
      <c r="BM216" s="230" t="s">
        <v>418</v>
      </c>
    </row>
    <row r="217" s="2" customFormat="1" ht="24.15" customHeight="1">
      <c r="A217" s="35"/>
      <c r="B217" s="36"/>
      <c r="C217" s="232" t="s">
        <v>419</v>
      </c>
      <c r="D217" s="232" t="s">
        <v>146</v>
      </c>
      <c r="E217" s="233" t="s">
        <v>420</v>
      </c>
      <c r="F217" s="234" t="s">
        <v>421</v>
      </c>
      <c r="G217" s="235" t="s">
        <v>187</v>
      </c>
      <c r="H217" s="236">
        <v>1</v>
      </c>
      <c r="I217" s="237"/>
      <c r="J217" s="238">
        <f>ROUND(I217*H217,2)</f>
        <v>0</v>
      </c>
      <c r="K217" s="239"/>
      <c r="L217" s="240"/>
      <c r="M217" s="241" t="s">
        <v>1</v>
      </c>
      <c r="N217" s="242" t="s">
        <v>41</v>
      </c>
      <c r="O217" s="89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0" t="s">
        <v>253</v>
      </c>
      <c r="AT217" s="230" t="s">
        <v>146</v>
      </c>
      <c r="AU217" s="230" t="s">
        <v>136</v>
      </c>
      <c r="AY217" s="14" t="s">
        <v>128</v>
      </c>
      <c r="BE217" s="231">
        <f>IF(N217="základná",J217,0)</f>
        <v>0</v>
      </c>
      <c r="BF217" s="231">
        <f>IF(N217="znížená",J217,0)</f>
        <v>0</v>
      </c>
      <c r="BG217" s="231">
        <f>IF(N217="zákl. prenesená",J217,0)</f>
        <v>0</v>
      </c>
      <c r="BH217" s="231">
        <f>IF(N217="zníž. prenesená",J217,0)</f>
        <v>0</v>
      </c>
      <c r="BI217" s="231">
        <f>IF(N217="nulová",J217,0)</f>
        <v>0</v>
      </c>
      <c r="BJ217" s="14" t="s">
        <v>136</v>
      </c>
      <c r="BK217" s="231">
        <f>ROUND(I217*H217,2)</f>
        <v>0</v>
      </c>
      <c r="BL217" s="14" t="s">
        <v>202</v>
      </c>
      <c r="BM217" s="230" t="s">
        <v>422</v>
      </c>
    </row>
    <row r="218" s="2" customFormat="1">
      <c r="A218" s="35"/>
      <c r="B218" s="36"/>
      <c r="C218" s="37"/>
      <c r="D218" s="244" t="s">
        <v>423</v>
      </c>
      <c r="E218" s="37"/>
      <c r="F218" s="245" t="s">
        <v>424</v>
      </c>
      <c r="G218" s="37"/>
      <c r="H218" s="37"/>
      <c r="I218" s="246"/>
      <c r="J218" s="37"/>
      <c r="K218" s="37"/>
      <c r="L218" s="41"/>
      <c r="M218" s="247"/>
      <c r="N218" s="248"/>
      <c r="O218" s="89"/>
      <c r="P218" s="89"/>
      <c r="Q218" s="89"/>
      <c r="R218" s="89"/>
      <c r="S218" s="89"/>
      <c r="T218" s="90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4" t="s">
        <v>423</v>
      </c>
      <c r="AU218" s="14" t="s">
        <v>136</v>
      </c>
    </row>
    <row r="219" s="2" customFormat="1" ht="16.5" customHeight="1">
      <c r="A219" s="35"/>
      <c r="B219" s="36"/>
      <c r="C219" s="232" t="s">
        <v>425</v>
      </c>
      <c r="D219" s="232" t="s">
        <v>146</v>
      </c>
      <c r="E219" s="233" t="s">
        <v>426</v>
      </c>
      <c r="F219" s="234" t="s">
        <v>427</v>
      </c>
      <c r="G219" s="235" t="s">
        <v>187</v>
      </c>
      <c r="H219" s="236">
        <v>1</v>
      </c>
      <c r="I219" s="237"/>
      <c r="J219" s="238">
        <f>ROUND(I219*H219,2)</f>
        <v>0</v>
      </c>
      <c r="K219" s="239"/>
      <c r="L219" s="240"/>
      <c r="M219" s="241" t="s">
        <v>1</v>
      </c>
      <c r="N219" s="242" t="s">
        <v>41</v>
      </c>
      <c r="O219" s="89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0" t="s">
        <v>253</v>
      </c>
      <c r="AT219" s="230" t="s">
        <v>146</v>
      </c>
      <c r="AU219" s="230" t="s">
        <v>136</v>
      </c>
      <c r="AY219" s="14" t="s">
        <v>128</v>
      </c>
      <c r="BE219" s="231">
        <f>IF(N219="základná",J219,0)</f>
        <v>0</v>
      </c>
      <c r="BF219" s="231">
        <f>IF(N219="znížená",J219,0)</f>
        <v>0</v>
      </c>
      <c r="BG219" s="231">
        <f>IF(N219="zákl. prenesená",J219,0)</f>
        <v>0</v>
      </c>
      <c r="BH219" s="231">
        <f>IF(N219="zníž. prenesená",J219,0)</f>
        <v>0</v>
      </c>
      <c r="BI219" s="231">
        <f>IF(N219="nulová",J219,0)</f>
        <v>0</v>
      </c>
      <c r="BJ219" s="14" t="s">
        <v>136</v>
      </c>
      <c r="BK219" s="231">
        <f>ROUND(I219*H219,2)</f>
        <v>0</v>
      </c>
      <c r="BL219" s="14" t="s">
        <v>202</v>
      </c>
      <c r="BM219" s="230" t="s">
        <v>428</v>
      </c>
    </row>
    <row r="220" s="2" customFormat="1">
      <c r="A220" s="35"/>
      <c r="B220" s="36"/>
      <c r="C220" s="37"/>
      <c r="D220" s="244" t="s">
        <v>423</v>
      </c>
      <c r="E220" s="37"/>
      <c r="F220" s="245" t="s">
        <v>429</v>
      </c>
      <c r="G220" s="37"/>
      <c r="H220" s="37"/>
      <c r="I220" s="246"/>
      <c r="J220" s="37"/>
      <c r="K220" s="37"/>
      <c r="L220" s="41"/>
      <c r="M220" s="247"/>
      <c r="N220" s="248"/>
      <c r="O220" s="89"/>
      <c r="P220" s="89"/>
      <c r="Q220" s="89"/>
      <c r="R220" s="89"/>
      <c r="S220" s="89"/>
      <c r="T220" s="9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4" t="s">
        <v>423</v>
      </c>
      <c r="AU220" s="14" t="s">
        <v>136</v>
      </c>
    </row>
    <row r="221" s="2" customFormat="1" ht="16.5" customHeight="1">
      <c r="A221" s="35"/>
      <c r="B221" s="36"/>
      <c r="C221" s="218" t="s">
        <v>430</v>
      </c>
      <c r="D221" s="218" t="s">
        <v>131</v>
      </c>
      <c r="E221" s="219" t="s">
        <v>431</v>
      </c>
      <c r="F221" s="220" t="s">
        <v>432</v>
      </c>
      <c r="G221" s="221" t="s">
        <v>187</v>
      </c>
      <c r="H221" s="222">
        <v>1</v>
      </c>
      <c r="I221" s="223"/>
      <c r="J221" s="224">
        <f>ROUND(I221*H221,2)</f>
        <v>0</v>
      </c>
      <c r="K221" s="225"/>
      <c r="L221" s="41"/>
      <c r="M221" s="226" t="s">
        <v>1</v>
      </c>
      <c r="N221" s="227" t="s">
        <v>41</v>
      </c>
      <c r="O221" s="89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0" t="s">
        <v>202</v>
      </c>
      <c r="AT221" s="230" t="s">
        <v>131</v>
      </c>
      <c r="AU221" s="230" t="s">
        <v>136</v>
      </c>
      <c r="AY221" s="14" t="s">
        <v>128</v>
      </c>
      <c r="BE221" s="231">
        <f>IF(N221="základná",J221,0)</f>
        <v>0</v>
      </c>
      <c r="BF221" s="231">
        <f>IF(N221="znížená",J221,0)</f>
        <v>0</v>
      </c>
      <c r="BG221" s="231">
        <f>IF(N221="zákl. prenesená",J221,0)</f>
        <v>0</v>
      </c>
      <c r="BH221" s="231">
        <f>IF(N221="zníž. prenesená",J221,0)</f>
        <v>0</v>
      </c>
      <c r="BI221" s="231">
        <f>IF(N221="nulová",J221,0)</f>
        <v>0</v>
      </c>
      <c r="BJ221" s="14" t="s">
        <v>136</v>
      </c>
      <c r="BK221" s="231">
        <f>ROUND(I221*H221,2)</f>
        <v>0</v>
      </c>
      <c r="BL221" s="14" t="s">
        <v>202</v>
      </c>
      <c r="BM221" s="230" t="s">
        <v>433</v>
      </c>
    </row>
    <row r="222" s="2" customFormat="1" ht="24.15" customHeight="1">
      <c r="A222" s="35"/>
      <c r="B222" s="36"/>
      <c r="C222" s="218" t="s">
        <v>434</v>
      </c>
      <c r="D222" s="218" t="s">
        <v>131</v>
      </c>
      <c r="E222" s="219" t="s">
        <v>435</v>
      </c>
      <c r="F222" s="220" t="s">
        <v>436</v>
      </c>
      <c r="G222" s="221" t="s">
        <v>437</v>
      </c>
      <c r="H222" s="222">
        <v>1</v>
      </c>
      <c r="I222" s="223"/>
      <c r="J222" s="224">
        <f>ROUND(I222*H222,2)</f>
        <v>0</v>
      </c>
      <c r="K222" s="225"/>
      <c r="L222" s="41"/>
      <c r="M222" s="226" t="s">
        <v>1</v>
      </c>
      <c r="N222" s="227" t="s">
        <v>41</v>
      </c>
      <c r="O222" s="89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0" t="s">
        <v>202</v>
      </c>
      <c r="AT222" s="230" t="s">
        <v>131</v>
      </c>
      <c r="AU222" s="230" t="s">
        <v>136</v>
      </c>
      <c r="AY222" s="14" t="s">
        <v>128</v>
      </c>
      <c r="BE222" s="231">
        <f>IF(N222="základná",J222,0)</f>
        <v>0</v>
      </c>
      <c r="BF222" s="231">
        <f>IF(N222="znížená",J222,0)</f>
        <v>0</v>
      </c>
      <c r="BG222" s="231">
        <f>IF(N222="zákl. prenesená",J222,0)</f>
        <v>0</v>
      </c>
      <c r="BH222" s="231">
        <f>IF(N222="zníž. prenesená",J222,0)</f>
        <v>0</v>
      </c>
      <c r="BI222" s="231">
        <f>IF(N222="nulová",J222,0)</f>
        <v>0</v>
      </c>
      <c r="BJ222" s="14" t="s">
        <v>136</v>
      </c>
      <c r="BK222" s="231">
        <f>ROUND(I222*H222,2)</f>
        <v>0</v>
      </c>
      <c r="BL222" s="14" t="s">
        <v>202</v>
      </c>
      <c r="BM222" s="230" t="s">
        <v>438</v>
      </c>
    </row>
    <row r="223" s="2" customFormat="1" ht="16.5" customHeight="1">
      <c r="A223" s="35"/>
      <c r="B223" s="36"/>
      <c r="C223" s="218" t="s">
        <v>439</v>
      </c>
      <c r="D223" s="218" t="s">
        <v>131</v>
      </c>
      <c r="E223" s="219" t="s">
        <v>440</v>
      </c>
      <c r="F223" s="220" t="s">
        <v>441</v>
      </c>
      <c r="G223" s="221" t="s">
        <v>437</v>
      </c>
      <c r="H223" s="222">
        <v>1</v>
      </c>
      <c r="I223" s="223"/>
      <c r="J223" s="224">
        <f>ROUND(I223*H223,2)</f>
        <v>0</v>
      </c>
      <c r="K223" s="225"/>
      <c r="L223" s="41"/>
      <c r="M223" s="226" t="s">
        <v>1</v>
      </c>
      <c r="N223" s="227" t="s">
        <v>41</v>
      </c>
      <c r="O223" s="89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0" t="s">
        <v>202</v>
      </c>
      <c r="AT223" s="230" t="s">
        <v>131</v>
      </c>
      <c r="AU223" s="230" t="s">
        <v>136</v>
      </c>
      <c r="AY223" s="14" t="s">
        <v>128</v>
      </c>
      <c r="BE223" s="231">
        <f>IF(N223="základná",J223,0)</f>
        <v>0</v>
      </c>
      <c r="BF223" s="231">
        <f>IF(N223="znížená",J223,0)</f>
        <v>0</v>
      </c>
      <c r="BG223" s="231">
        <f>IF(N223="zákl. prenesená",J223,0)</f>
        <v>0</v>
      </c>
      <c r="BH223" s="231">
        <f>IF(N223="zníž. prenesená",J223,0)</f>
        <v>0</v>
      </c>
      <c r="BI223" s="231">
        <f>IF(N223="nulová",J223,0)</f>
        <v>0</v>
      </c>
      <c r="BJ223" s="14" t="s">
        <v>136</v>
      </c>
      <c r="BK223" s="231">
        <f>ROUND(I223*H223,2)</f>
        <v>0</v>
      </c>
      <c r="BL223" s="14" t="s">
        <v>202</v>
      </c>
      <c r="BM223" s="230" t="s">
        <v>442</v>
      </c>
    </row>
    <row r="224" s="2" customFormat="1" ht="37.8" customHeight="1">
      <c r="A224" s="35"/>
      <c r="B224" s="36"/>
      <c r="C224" s="218" t="s">
        <v>443</v>
      </c>
      <c r="D224" s="218" t="s">
        <v>131</v>
      </c>
      <c r="E224" s="219" t="s">
        <v>444</v>
      </c>
      <c r="F224" s="220" t="s">
        <v>445</v>
      </c>
      <c r="G224" s="221" t="s">
        <v>437</v>
      </c>
      <c r="H224" s="222">
        <v>1</v>
      </c>
      <c r="I224" s="223"/>
      <c r="J224" s="224">
        <f>ROUND(I224*H224,2)</f>
        <v>0</v>
      </c>
      <c r="K224" s="225"/>
      <c r="L224" s="41"/>
      <c r="M224" s="226" t="s">
        <v>1</v>
      </c>
      <c r="N224" s="227" t="s">
        <v>41</v>
      </c>
      <c r="O224" s="89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0" t="s">
        <v>202</v>
      </c>
      <c r="AT224" s="230" t="s">
        <v>131</v>
      </c>
      <c r="AU224" s="230" t="s">
        <v>136</v>
      </c>
      <c r="AY224" s="14" t="s">
        <v>128</v>
      </c>
      <c r="BE224" s="231">
        <f>IF(N224="základná",J224,0)</f>
        <v>0</v>
      </c>
      <c r="BF224" s="231">
        <f>IF(N224="znížená",J224,0)</f>
        <v>0</v>
      </c>
      <c r="BG224" s="231">
        <f>IF(N224="zákl. prenesená",J224,0)</f>
        <v>0</v>
      </c>
      <c r="BH224" s="231">
        <f>IF(N224="zníž. prenesená",J224,0)</f>
        <v>0</v>
      </c>
      <c r="BI224" s="231">
        <f>IF(N224="nulová",J224,0)</f>
        <v>0</v>
      </c>
      <c r="BJ224" s="14" t="s">
        <v>136</v>
      </c>
      <c r="BK224" s="231">
        <f>ROUND(I224*H224,2)</f>
        <v>0</v>
      </c>
      <c r="BL224" s="14" t="s">
        <v>202</v>
      </c>
      <c r="BM224" s="230" t="s">
        <v>446</v>
      </c>
    </row>
    <row r="225" s="2" customFormat="1" ht="24.15" customHeight="1">
      <c r="A225" s="35"/>
      <c r="B225" s="36"/>
      <c r="C225" s="218" t="s">
        <v>447</v>
      </c>
      <c r="D225" s="218" t="s">
        <v>131</v>
      </c>
      <c r="E225" s="219" t="s">
        <v>448</v>
      </c>
      <c r="F225" s="220" t="s">
        <v>449</v>
      </c>
      <c r="G225" s="221" t="s">
        <v>437</v>
      </c>
      <c r="H225" s="222">
        <v>1</v>
      </c>
      <c r="I225" s="223"/>
      <c r="J225" s="224">
        <f>ROUND(I225*H225,2)</f>
        <v>0</v>
      </c>
      <c r="K225" s="225"/>
      <c r="L225" s="41"/>
      <c r="M225" s="226" t="s">
        <v>1</v>
      </c>
      <c r="N225" s="227" t="s">
        <v>41</v>
      </c>
      <c r="O225" s="89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0" t="s">
        <v>202</v>
      </c>
      <c r="AT225" s="230" t="s">
        <v>131</v>
      </c>
      <c r="AU225" s="230" t="s">
        <v>136</v>
      </c>
      <c r="AY225" s="14" t="s">
        <v>128</v>
      </c>
      <c r="BE225" s="231">
        <f>IF(N225="základná",J225,0)</f>
        <v>0</v>
      </c>
      <c r="BF225" s="231">
        <f>IF(N225="znížená",J225,0)</f>
        <v>0</v>
      </c>
      <c r="BG225" s="231">
        <f>IF(N225="zákl. prenesená",J225,0)</f>
        <v>0</v>
      </c>
      <c r="BH225" s="231">
        <f>IF(N225="zníž. prenesená",J225,0)</f>
        <v>0</v>
      </c>
      <c r="BI225" s="231">
        <f>IF(N225="nulová",J225,0)</f>
        <v>0</v>
      </c>
      <c r="BJ225" s="14" t="s">
        <v>136</v>
      </c>
      <c r="BK225" s="231">
        <f>ROUND(I225*H225,2)</f>
        <v>0</v>
      </c>
      <c r="BL225" s="14" t="s">
        <v>202</v>
      </c>
      <c r="BM225" s="230" t="s">
        <v>450</v>
      </c>
    </row>
    <row r="226" s="2" customFormat="1" ht="16.5" customHeight="1">
      <c r="A226" s="35"/>
      <c r="B226" s="36"/>
      <c r="C226" s="218" t="s">
        <v>451</v>
      </c>
      <c r="D226" s="218" t="s">
        <v>131</v>
      </c>
      <c r="E226" s="219" t="s">
        <v>452</v>
      </c>
      <c r="F226" s="220" t="s">
        <v>453</v>
      </c>
      <c r="G226" s="221" t="s">
        <v>187</v>
      </c>
      <c r="H226" s="222">
        <v>1</v>
      </c>
      <c r="I226" s="223"/>
      <c r="J226" s="224">
        <f>ROUND(I226*H226,2)</f>
        <v>0</v>
      </c>
      <c r="K226" s="225"/>
      <c r="L226" s="41"/>
      <c r="M226" s="226" t="s">
        <v>1</v>
      </c>
      <c r="N226" s="227" t="s">
        <v>41</v>
      </c>
      <c r="O226" s="89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0" t="s">
        <v>202</v>
      </c>
      <c r="AT226" s="230" t="s">
        <v>131</v>
      </c>
      <c r="AU226" s="230" t="s">
        <v>136</v>
      </c>
      <c r="AY226" s="14" t="s">
        <v>128</v>
      </c>
      <c r="BE226" s="231">
        <f>IF(N226="základná",J226,0)</f>
        <v>0</v>
      </c>
      <c r="BF226" s="231">
        <f>IF(N226="znížená",J226,0)</f>
        <v>0</v>
      </c>
      <c r="BG226" s="231">
        <f>IF(N226="zákl. prenesená",J226,0)</f>
        <v>0</v>
      </c>
      <c r="BH226" s="231">
        <f>IF(N226="zníž. prenesená",J226,0)</f>
        <v>0</v>
      </c>
      <c r="BI226" s="231">
        <f>IF(N226="nulová",J226,0)</f>
        <v>0</v>
      </c>
      <c r="BJ226" s="14" t="s">
        <v>136</v>
      </c>
      <c r="BK226" s="231">
        <f>ROUND(I226*H226,2)</f>
        <v>0</v>
      </c>
      <c r="BL226" s="14" t="s">
        <v>202</v>
      </c>
      <c r="BM226" s="230" t="s">
        <v>454</v>
      </c>
    </row>
    <row r="227" s="2" customFormat="1" ht="16.5" customHeight="1">
      <c r="A227" s="35"/>
      <c r="B227" s="36"/>
      <c r="C227" s="218" t="s">
        <v>455</v>
      </c>
      <c r="D227" s="218" t="s">
        <v>131</v>
      </c>
      <c r="E227" s="219" t="s">
        <v>456</v>
      </c>
      <c r="F227" s="220" t="s">
        <v>457</v>
      </c>
      <c r="G227" s="221" t="s">
        <v>187</v>
      </c>
      <c r="H227" s="222">
        <v>1</v>
      </c>
      <c r="I227" s="223"/>
      <c r="J227" s="224">
        <f>ROUND(I227*H227,2)</f>
        <v>0</v>
      </c>
      <c r="K227" s="225"/>
      <c r="L227" s="41"/>
      <c r="M227" s="226" t="s">
        <v>1</v>
      </c>
      <c r="N227" s="227" t="s">
        <v>41</v>
      </c>
      <c r="O227" s="89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0" t="s">
        <v>202</v>
      </c>
      <c r="AT227" s="230" t="s">
        <v>131</v>
      </c>
      <c r="AU227" s="230" t="s">
        <v>136</v>
      </c>
      <c r="AY227" s="14" t="s">
        <v>128</v>
      </c>
      <c r="BE227" s="231">
        <f>IF(N227="základná",J227,0)</f>
        <v>0</v>
      </c>
      <c r="BF227" s="231">
        <f>IF(N227="znížená",J227,0)</f>
        <v>0</v>
      </c>
      <c r="BG227" s="231">
        <f>IF(N227="zákl. prenesená",J227,0)</f>
        <v>0</v>
      </c>
      <c r="BH227" s="231">
        <f>IF(N227="zníž. prenesená",J227,0)</f>
        <v>0</v>
      </c>
      <c r="BI227" s="231">
        <f>IF(N227="nulová",J227,0)</f>
        <v>0</v>
      </c>
      <c r="BJ227" s="14" t="s">
        <v>136</v>
      </c>
      <c r="BK227" s="231">
        <f>ROUND(I227*H227,2)</f>
        <v>0</v>
      </c>
      <c r="BL227" s="14" t="s">
        <v>202</v>
      </c>
      <c r="BM227" s="230" t="s">
        <v>458</v>
      </c>
    </row>
    <row r="228" s="2" customFormat="1" ht="16.5" customHeight="1">
      <c r="A228" s="35"/>
      <c r="B228" s="36"/>
      <c r="C228" s="218" t="s">
        <v>459</v>
      </c>
      <c r="D228" s="218" t="s">
        <v>131</v>
      </c>
      <c r="E228" s="219" t="s">
        <v>460</v>
      </c>
      <c r="F228" s="220" t="s">
        <v>461</v>
      </c>
      <c r="G228" s="221" t="s">
        <v>187</v>
      </c>
      <c r="H228" s="222">
        <v>1</v>
      </c>
      <c r="I228" s="223"/>
      <c r="J228" s="224">
        <f>ROUND(I228*H228,2)</f>
        <v>0</v>
      </c>
      <c r="K228" s="225"/>
      <c r="L228" s="41"/>
      <c r="M228" s="226" t="s">
        <v>1</v>
      </c>
      <c r="N228" s="227" t="s">
        <v>41</v>
      </c>
      <c r="O228" s="89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0" t="s">
        <v>202</v>
      </c>
      <c r="AT228" s="230" t="s">
        <v>131</v>
      </c>
      <c r="AU228" s="230" t="s">
        <v>136</v>
      </c>
      <c r="AY228" s="14" t="s">
        <v>128</v>
      </c>
      <c r="BE228" s="231">
        <f>IF(N228="základná",J228,0)</f>
        <v>0</v>
      </c>
      <c r="BF228" s="231">
        <f>IF(N228="znížená",J228,0)</f>
        <v>0</v>
      </c>
      <c r="BG228" s="231">
        <f>IF(N228="zákl. prenesená",J228,0)</f>
        <v>0</v>
      </c>
      <c r="BH228" s="231">
        <f>IF(N228="zníž. prenesená",J228,0)</f>
        <v>0</v>
      </c>
      <c r="BI228" s="231">
        <f>IF(N228="nulová",J228,0)</f>
        <v>0</v>
      </c>
      <c r="BJ228" s="14" t="s">
        <v>136</v>
      </c>
      <c r="BK228" s="231">
        <f>ROUND(I228*H228,2)</f>
        <v>0</v>
      </c>
      <c r="BL228" s="14" t="s">
        <v>202</v>
      </c>
      <c r="BM228" s="230" t="s">
        <v>462</v>
      </c>
    </row>
    <row r="229" s="12" customFormat="1" ht="22.8" customHeight="1">
      <c r="A229" s="12"/>
      <c r="B229" s="202"/>
      <c r="C229" s="203"/>
      <c r="D229" s="204" t="s">
        <v>74</v>
      </c>
      <c r="E229" s="216" t="s">
        <v>463</v>
      </c>
      <c r="F229" s="216" t="s">
        <v>464</v>
      </c>
      <c r="G229" s="203"/>
      <c r="H229" s="203"/>
      <c r="I229" s="206"/>
      <c r="J229" s="217">
        <f>BK229</f>
        <v>0</v>
      </c>
      <c r="K229" s="203"/>
      <c r="L229" s="208"/>
      <c r="M229" s="209"/>
      <c r="N229" s="210"/>
      <c r="O229" s="210"/>
      <c r="P229" s="211">
        <f>SUM(P230:P232)</f>
        <v>0</v>
      </c>
      <c r="Q229" s="210"/>
      <c r="R229" s="211">
        <f>SUM(R230:R232)</f>
        <v>1.8630209999999998</v>
      </c>
      <c r="S229" s="210"/>
      <c r="T229" s="212">
        <f>SUM(T230:T232)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3" t="s">
        <v>136</v>
      </c>
      <c r="AT229" s="214" t="s">
        <v>74</v>
      </c>
      <c r="AU229" s="214" t="s">
        <v>82</v>
      </c>
      <c r="AY229" s="213" t="s">
        <v>128</v>
      </c>
      <c r="BK229" s="215">
        <f>SUM(BK230:BK232)</f>
        <v>0</v>
      </c>
    </row>
    <row r="230" s="2" customFormat="1" ht="37.8" customHeight="1">
      <c r="A230" s="35"/>
      <c r="B230" s="36"/>
      <c r="C230" s="218" t="s">
        <v>465</v>
      </c>
      <c r="D230" s="218" t="s">
        <v>131</v>
      </c>
      <c r="E230" s="219" t="s">
        <v>466</v>
      </c>
      <c r="F230" s="220" t="s">
        <v>467</v>
      </c>
      <c r="G230" s="221" t="s">
        <v>134</v>
      </c>
      <c r="H230" s="222">
        <v>43.899999999999999</v>
      </c>
      <c r="I230" s="223"/>
      <c r="J230" s="224">
        <f>ROUND(I230*H230,2)</f>
        <v>0</v>
      </c>
      <c r="K230" s="225"/>
      <c r="L230" s="41"/>
      <c r="M230" s="226" t="s">
        <v>1</v>
      </c>
      <c r="N230" s="227" t="s">
        <v>41</v>
      </c>
      <c r="O230" s="89"/>
      <c r="P230" s="228">
        <f>O230*H230</f>
        <v>0</v>
      </c>
      <c r="Q230" s="228">
        <v>0.041759999999999999</v>
      </c>
      <c r="R230" s="228">
        <f>Q230*H230</f>
        <v>1.8332639999999998</v>
      </c>
      <c r="S230" s="228">
        <v>0</v>
      </c>
      <c r="T230" s="22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0" t="s">
        <v>202</v>
      </c>
      <c r="AT230" s="230" t="s">
        <v>131</v>
      </c>
      <c r="AU230" s="230" t="s">
        <v>136</v>
      </c>
      <c r="AY230" s="14" t="s">
        <v>128</v>
      </c>
      <c r="BE230" s="231">
        <f>IF(N230="základná",J230,0)</f>
        <v>0</v>
      </c>
      <c r="BF230" s="231">
        <f>IF(N230="znížená",J230,0)</f>
        <v>0</v>
      </c>
      <c r="BG230" s="231">
        <f>IF(N230="zákl. prenesená",J230,0)</f>
        <v>0</v>
      </c>
      <c r="BH230" s="231">
        <f>IF(N230="zníž. prenesená",J230,0)</f>
        <v>0</v>
      </c>
      <c r="BI230" s="231">
        <f>IF(N230="nulová",J230,0)</f>
        <v>0</v>
      </c>
      <c r="BJ230" s="14" t="s">
        <v>136</v>
      </c>
      <c r="BK230" s="231">
        <f>ROUND(I230*H230,2)</f>
        <v>0</v>
      </c>
      <c r="BL230" s="14" t="s">
        <v>202</v>
      </c>
      <c r="BM230" s="230" t="s">
        <v>468</v>
      </c>
    </row>
    <row r="231" s="2" customFormat="1" ht="24.15" customHeight="1">
      <c r="A231" s="35"/>
      <c r="B231" s="36"/>
      <c r="C231" s="218" t="s">
        <v>469</v>
      </c>
      <c r="D231" s="218" t="s">
        <v>131</v>
      </c>
      <c r="E231" s="219" t="s">
        <v>470</v>
      </c>
      <c r="F231" s="220" t="s">
        <v>471</v>
      </c>
      <c r="G231" s="221" t="s">
        <v>134</v>
      </c>
      <c r="H231" s="222">
        <v>2.1000000000000001</v>
      </c>
      <c r="I231" s="223"/>
      <c r="J231" s="224">
        <f>ROUND(I231*H231,2)</f>
        <v>0</v>
      </c>
      <c r="K231" s="225"/>
      <c r="L231" s="41"/>
      <c r="M231" s="226" t="s">
        <v>1</v>
      </c>
      <c r="N231" s="227" t="s">
        <v>41</v>
      </c>
      <c r="O231" s="89"/>
      <c r="P231" s="228">
        <f>O231*H231</f>
        <v>0</v>
      </c>
      <c r="Q231" s="228">
        <v>0.01417</v>
      </c>
      <c r="R231" s="228">
        <f>Q231*H231</f>
        <v>0.029757000000000002</v>
      </c>
      <c r="S231" s="228">
        <v>0</v>
      </c>
      <c r="T231" s="22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0" t="s">
        <v>202</v>
      </c>
      <c r="AT231" s="230" t="s">
        <v>131</v>
      </c>
      <c r="AU231" s="230" t="s">
        <v>136</v>
      </c>
      <c r="AY231" s="14" t="s">
        <v>128</v>
      </c>
      <c r="BE231" s="231">
        <f>IF(N231="základná",J231,0)</f>
        <v>0</v>
      </c>
      <c r="BF231" s="231">
        <f>IF(N231="znížená",J231,0)</f>
        <v>0</v>
      </c>
      <c r="BG231" s="231">
        <f>IF(N231="zákl. prenesená",J231,0)</f>
        <v>0</v>
      </c>
      <c r="BH231" s="231">
        <f>IF(N231="zníž. prenesená",J231,0)</f>
        <v>0</v>
      </c>
      <c r="BI231" s="231">
        <f>IF(N231="nulová",J231,0)</f>
        <v>0</v>
      </c>
      <c r="BJ231" s="14" t="s">
        <v>136</v>
      </c>
      <c r="BK231" s="231">
        <f>ROUND(I231*H231,2)</f>
        <v>0</v>
      </c>
      <c r="BL231" s="14" t="s">
        <v>202</v>
      </c>
      <c r="BM231" s="230" t="s">
        <v>472</v>
      </c>
    </row>
    <row r="232" s="2" customFormat="1" ht="24.15" customHeight="1">
      <c r="A232" s="35"/>
      <c r="B232" s="36"/>
      <c r="C232" s="218" t="s">
        <v>473</v>
      </c>
      <c r="D232" s="218" t="s">
        <v>131</v>
      </c>
      <c r="E232" s="219" t="s">
        <v>474</v>
      </c>
      <c r="F232" s="220" t="s">
        <v>475</v>
      </c>
      <c r="G232" s="221" t="s">
        <v>262</v>
      </c>
      <c r="H232" s="243"/>
      <c r="I232" s="223"/>
      <c r="J232" s="224">
        <f>ROUND(I232*H232,2)</f>
        <v>0</v>
      </c>
      <c r="K232" s="225"/>
      <c r="L232" s="41"/>
      <c r="M232" s="226" t="s">
        <v>1</v>
      </c>
      <c r="N232" s="227" t="s">
        <v>41</v>
      </c>
      <c r="O232" s="89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0" t="s">
        <v>202</v>
      </c>
      <c r="AT232" s="230" t="s">
        <v>131</v>
      </c>
      <c r="AU232" s="230" t="s">
        <v>136</v>
      </c>
      <c r="AY232" s="14" t="s">
        <v>128</v>
      </c>
      <c r="BE232" s="231">
        <f>IF(N232="základná",J232,0)</f>
        <v>0</v>
      </c>
      <c r="BF232" s="231">
        <f>IF(N232="znížená",J232,0)</f>
        <v>0</v>
      </c>
      <c r="BG232" s="231">
        <f>IF(N232="zákl. prenesená",J232,0)</f>
        <v>0</v>
      </c>
      <c r="BH232" s="231">
        <f>IF(N232="zníž. prenesená",J232,0)</f>
        <v>0</v>
      </c>
      <c r="BI232" s="231">
        <f>IF(N232="nulová",J232,0)</f>
        <v>0</v>
      </c>
      <c r="BJ232" s="14" t="s">
        <v>136</v>
      </c>
      <c r="BK232" s="231">
        <f>ROUND(I232*H232,2)</f>
        <v>0</v>
      </c>
      <c r="BL232" s="14" t="s">
        <v>202</v>
      </c>
      <c r="BM232" s="230" t="s">
        <v>476</v>
      </c>
    </row>
    <row r="233" s="12" customFormat="1" ht="22.8" customHeight="1">
      <c r="A233" s="12"/>
      <c r="B233" s="202"/>
      <c r="C233" s="203"/>
      <c r="D233" s="204" t="s">
        <v>74</v>
      </c>
      <c r="E233" s="216" t="s">
        <v>477</v>
      </c>
      <c r="F233" s="216" t="s">
        <v>478</v>
      </c>
      <c r="G233" s="203"/>
      <c r="H233" s="203"/>
      <c r="I233" s="206"/>
      <c r="J233" s="217">
        <f>BK233</f>
        <v>0</v>
      </c>
      <c r="K233" s="203"/>
      <c r="L233" s="208"/>
      <c r="M233" s="209"/>
      <c r="N233" s="210"/>
      <c r="O233" s="210"/>
      <c r="P233" s="211">
        <f>SUM(P234:P238)</f>
        <v>0</v>
      </c>
      <c r="Q233" s="210"/>
      <c r="R233" s="211">
        <f>SUM(R234:R238)</f>
        <v>0.16181600000000002</v>
      </c>
      <c r="S233" s="210"/>
      <c r="T233" s="212">
        <f>SUM(T234:T238)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136</v>
      </c>
      <c r="AT233" s="214" t="s">
        <v>74</v>
      </c>
      <c r="AU233" s="214" t="s">
        <v>82</v>
      </c>
      <c r="AY233" s="213" t="s">
        <v>128</v>
      </c>
      <c r="BK233" s="215">
        <f>SUM(BK234:BK238)</f>
        <v>0</v>
      </c>
    </row>
    <row r="234" s="2" customFormat="1" ht="33" customHeight="1">
      <c r="A234" s="35"/>
      <c r="B234" s="36"/>
      <c r="C234" s="218" t="s">
        <v>479</v>
      </c>
      <c r="D234" s="218" t="s">
        <v>131</v>
      </c>
      <c r="E234" s="219" t="s">
        <v>480</v>
      </c>
      <c r="F234" s="220" t="s">
        <v>481</v>
      </c>
      <c r="G234" s="221" t="s">
        <v>187</v>
      </c>
      <c r="H234" s="222">
        <v>4</v>
      </c>
      <c r="I234" s="223"/>
      <c r="J234" s="224">
        <f>ROUND(I234*H234,2)</f>
        <v>0</v>
      </c>
      <c r="K234" s="225"/>
      <c r="L234" s="41"/>
      <c r="M234" s="226" t="s">
        <v>1</v>
      </c>
      <c r="N234" s="227" t="s">
        <v>41</v>
      </c>
      <c r="O234" s="89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0" t="s">
        <v>202</v>
      </c>
      <c r="AT234" s="230" t="s">
        <v>131</v>
      </c>
      <c r="AU234" s="230" t="s">
        <v>136</v>
      </c>
      <c r="AY234" s="14" t="s">
        <v>128</v>
      </c>
      <c r="BE234" s="231">
        <f>IF(N234="základná",J234,0)</f>
        <v>0</v>
      </c>
      <c r="BF234" s="231">
        <f>IF(N234="znížená",J234,0)</f>
        <v>0</v>
      </c>
      <c r="BG234" s="231">
        <f>IF(N234="zákl. prenesená",J234,0)</f>
        <v>0</v>
      </c>
      <c r="BH234" s="231">
        <f>IF(N234="zníž. prenesená",J234,0)</f>
        <v>0</v>
      </c>
      <c r="BI234" s="231">
        <f>IF(N234="nulová",J234,0)</f>
        <v>0</v>
      </c>
      <c r="BJ234" s="14" t="s">
        <v>136</v>
      </c>
      <c r="BK234" s="231">
        <f>ROUND(I234*H234,2)</f>
        <v>0</v>
      </c>
      <c r="BL234" s="14" t="s">
        <v>202</v>
      </c>
      <c r="BM234" s="230" t="s">
        <v>482</v>
      </c>
    </row>
    <row r="235" s="2" customFormat="1" ht="24.15" customHeight="1">
      <c r="A235" s="35"/>
      <c r="B235" s="36"/>
      <c r="C235" s="232" t="s">
        <v>483</v>
      </c>
      <c r="D235" s="232" t="s">
        <v>146</v>
      </c>
      <c r="E235" s="233" t="s">
        <v>484</v>
      </c>
      <c r="F235" s="234" t="s">
        <v>485</v>
      </c>
      <c r="G235" s="235" t="s">
        <v>187</v>
      </c>
      <c r="H235" s="236">
        <v>4</v>
      </c>
      <c r="I235" s="237"/>
      <c r="J235" s="238">
        <f>ROUND(I235*H235,2)</f>
        <v>0</v>
      </c>
      <c r="K235" s="239"/>
      <c r="L235" s="240"/>
      <c r="M235" s="241" t="s">
        <v>1</v>
      </c>
      <c r="N235" s="242" t="s">
        <v>41</v>
      </c>
      <c r="O235" s="89"/>
      <c r="P235" s="228">
        <f>O235*H235</f>
        <v>0</v>
      </c>
      <c r="Q235" s="228">
        <v>0.025000000000000001</v>
      </c>
      <c r="R235" s="228">
        <f>Q235*H235</f>
        <v>0.10000000000000001</v>
      </c>
      <c r="S235" s="228">
        <v>0</v>
      </c>
      <c r="T235" s="229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0" t="s">
        <v>253</v>
      </c>
      <c r="AT235" s="230" t="s">
        <v>146</v>
      </c>
      <c r="AU235" s="230" t="s">
        <v>136</v>
      </c>
      <c r="AY235" s="14" t="s">
        <v>128</v>
      </c>
      <c r="BE235" s="231">
        <f>IF(N235="základná",J235,0)</f>
        <v>0</v>
      </c>
      <c r="BF235" s="231">
        <f>IF(N235="znížená",J235,0)</f>
        <v>0</v>
      </c>
      <c r="BG235" s="231">
        <f>IF(N235="zákl. prenesená",J235,0)</f>
        <v>0</v>
      </c>
      <c r="BH235" s="231">
        <f>IF(N235="zníž. prenesená",J235,0)</f>
        <v>0</v>
      </c>
      <c r="BI235" s="231">
        <f>IF(N235="nulová",J235,0)</f>
        <v>0</v>
      </c>
      <c r="BJ235" s="14" t="s">
        <v>136</v>
      </c>
      <c r="BK235" s="231">
        <f>ROUND(I235*H235,2)</f>
        <v>0</v>
      </c>
      <c r="BL235" s="14" t="s">
        <v>202</v>
      </c>
      <c r="BM235" s="230" t="s">
        <v>486</v>
      </c>
    </row>
    <row r="236" s="2" customFormat="1" ht="21.75" customHeight="1">
      <c r="A236" s="35"/>
      <c r="B236" s="36"/>
      <c r="C236" s="218" t="s">
        <v>487</v>
      </c>
      <c r="D236" s="218" t="s">
        <v>131</v>
      </c>
      <c r="E236" s="219" t="s">
        <v>488</v>
      </c>
      <c r="F236" s="220" t="s">
        <v>489</v>
      </c>
      <c r="G236" s="221" t="s">
        <v>187</v>
      </c>
      <c r="H236" s="222">
        <v>4</v>
      </c>
      <c r="I236" s="223"/>
      <c r="J236" s="224">
        <f>ROUND(I236*H236,2)</f>
        <v>0</v>
      </c>
      <c r="K236" s="225"/>
      <c r="L236" s="41"/>
      <c r="M236" s="226" t="s">
        <v>1</v>
      </c>
      <c r="N236" s="227" t="s">
        <v>41</v>
      </c>
      <c r="O236" s="89"/>
      <c r="P236" s="228">
        <f>O236*H236</f>
        <v>0</v>
      </c>
      <c r="Q236" s="228">
        <v>0.00045399999999999998</v>
      </c>
      <c r="R236" s="228">
        <f>Q236*H236</f>
        <v>0.0018159999999999999</v>
      </c>
      <c r="S236" s="228">
        <v>0</v>
      </c>
      <c r="T236" s="22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0" t="s">
        <v>202</v>
      </c>
      <c r="AT236" s="230" t="s">
        <v>131</v>
      </c>
      <c r="AU236" s="230" t="s">
        <v>136</v>
      </c>
      <c r="AY236" s="14" t="s">
        <v>128</v>
      </c>
      <c r="BE236" s="231">
        <f>IF(N236="základná",J236,0)</f>
        <v>0</v>
      </c>
      <c r="BF236" s="231">
        <f>IF(N236="znížená",J236,0)</f>
        <v>0</v>
      </c>
      <c r="BG236" s="231">
        <f>IF(N236="zákl. prenesená",J236,0)</f>
        <v>0</v>
      </c>
      <c r="BH236" s="231">
        <f>IF(N236="zníž. prenesená",J236,0)</f>
        <v>0</v>
      </c>
      <c r="BI236" s="231">
        <f>IF(N236="nulová",J236,0)</f>
        <v>0</v>
      </c>
      <c r="BJ236" s="14" t="s">
        <v>136</v>
      </c>
      <c r="BK236" s="231">
        <f>ROUND(I236*H236,2)</f>
        <v>0</v>
      </c>
      <c r="BL236" s="14" t="s">
        <v>202</v>
      </c>
      <c r="BM236" s="230" t="s">
        <v>490</v>
      </c>
    </row>
    <row r="237" s="2" customFormat="1" ht="44.25" customHeight="1">
      <c r="A237" s="35"/>
      <c r="B237" s="36"/>
      <c r="C237" s="232" t="s">
        <v>491</v>
      </c>
      <c r="D237" s="232" t="s">
        <v>146</v>
      </c>
      <c r="E237" s="233" t="s">
        <v>492</v>
      </c>
      <c r="F237" s="234" t="s">
        <v>493</v>
      </c>
      <c r="G237" s="235" t="s">
        <v>187</v>
      </c>
      <c r="H237" s="236">
        <v>4</v>
      </c>
      <c r="I237" s="237"/>
      <c r="J237" s="238">
        <f>ROUND(I237*H237,2)</f>
        <v>0</v>
      </c>
      <c r="K237" s="239"/>
      <c r="L237" s="240"/>
      <c r="M237" s="241" t="s">
        <v>1</v>
      </c>
      <c r="N237" s="242" t="s">
        <v>41</v>
      </c>
      <c r="O237" s="89"/>
      <c r="P237" s="228">
        <f>O237*H237</f>
        <v>0</v>
      </c>
      <c r="Q237" s="228">
        <v>0.014999999999999999</v>
      </c>
      <c r="R237" s="228">
        <f>Q237*H237</f>
        <v>0.059999999999999998</v>
      </c>
      <c r="S237" s="228">
        <v>0</v>
      </c>
      <c r="T237" s="22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0" t="s">
        <v>253</v>
      </c>
      <c r="AT237" s="230" t="s">
        <v>146</v>
      </c>
      <c r="AU237" s="230" t="s">
        <v>136</v>
      </c>
      <c r="AY237" s="14" t="s">
        <v>128</v>
      </c>
      <c r="BE237" s="231">
        <f>IF(N237="základná",J237,0)</f>
        <v>0</v>
      </c>
      <c r="BF237" s="231">
        <f>IF(N237="znížená",J237,0)</f>
        <v>0</v>
      </c>
      <c r="BG237" s="231">
        <f>IF(N237="zákl. prenesená",J237,0)</f>
        <v>0</v>
      </c>
      <c r="BH237" s="231">
        <f>IF(N237="zníž. prenesená",J237,0)</f>
        <v>0</v>
      </c>
      <c r="BI237" s="231">
        <f>IF(N237="nulová",J237,0)</f>
        <v>0</v>
      </c>
      <c r="BJ237" s="14" t="s">
        <v>136</v>
      </c>
      <c r="BK237" s="231">
        <f>ROUND(I237*H237,2)</f>
        <v>0</v>
      </c>
      <c r="BL237" s="14" t="s">
        <v>202</v>
      </c>
      <c r="BM237" s="230" t="s">
        <v>494</v>
      </c>
    </row>
    <row r="238" s="2" customFormat="1" ht="24.15" customHeight="1">
      <c r="A238" s="35"/>
      <c r="B238" s="36"/>
      <c r="C238" s="218" t="s">
        <v>495</v>
      </c>
      <c r="D238" s="218" t="s">
        <v>131</v>
      </c>
      <c r="E238" s="219" t="s">
        <v>496</v>
      </c>
      <c r="F238" s="220" t="s">
        <v>497</v>
      </c>
      <c r="G238" s="221" t="s">
        <v>262</v>
      </c>
      <c r="H238" s="243"/>
      <c r="I238" s="223"/>
      <c r="J238" s="224">
        <f>ROUND(I238*H238,2)</f>
        <v>0</v>
      </c>
      <c r="K238" s="225"/>
      <c r="L238" s="41"/>
      <c r="M238" s="226" t="s">
        <v>1</v>
      </c>
      <c r="N238" s="227" t="s">
        <v>41</v>
      </c>
      <c r="O238" s="89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0" t="s">
        <v>202</v>
      </c>
      <c r="AT238" s="230" t="s">
        <v>131</v>
      </c>
      <c r="AU238" s="230" t="s">
        <v>136</v>
      </c>
      <c r="AY238" s="14" t="s">
        <v>128</v>
      </c>
      <c r="BE238" s="231">
        <f>IF(N238="základná",J238,0)</f>
        <v>0</v>
      </c>
      <c r="BF238" s="231">
        <f>IF(N238="znížená",J238,0)</f>
        <v>0</v>
      </c>
      <c r="BG238" s="231">
        <f>IF(N238="zákl. prenesená",J238,0)</f>
        <v>0</v>
      </c>
      <c r="BH238" s="231">
        <f>IF(N238="zníž. prenesená",J238,0)</f>
        <v>0</v>
      </c>
      <c r="BI238" s="231">
        <f>IF(N238="nulová",J238,0)</f>
        <v>0</v>
      </c>
      <c r="BJ238" s="14" t="s">
        <v>136</v>
      </c>
      <c r="BK238" s="231">
        <f>ROUND(I238*H238,2)</f>
        <v>0</v>
      </c>
      <c r="BL238" s="14" t="s">
        <v>202</v>
      </c>
      <c r="BM238" s="230" t="s">
        <v>498</v>
      </c>
    </row>
    <row r="239" s="12" customFormat="1" ht="22.8" customHeight="1">
      <c r="A239" s="12"/>
      <c r="B239" s="202"/>
      <c r="C239" s="203"/>
      <c r="D239" s="204" t="s">
        <v>74</v>
      </c>
      <c r="E239" s="216" t="s">
        <v>499</v>
      </c>
      <c r="F239" s="216" t="s">
        <v>500</v>
      </c>
      <c r="G239" s="203"/>
      <c r="H239" s="203"/>
      <c r="I239" s="206"/>
      <c r="J239" s="217">
        <f>BK239</f>
        <v>0</v>
      </c>
      <c r="K239" s="203"/>
      <c r="L239" s="208"/>
      <c r="M239" s="209"/>
      <c r="N239" s="210"/>
      <c r="O239" s="210"/>
      <c r="P239" s="211">
        <f>SUM(P240:P243)</f>
        <v>0</v>
      </c>
      <c r="Q239" s="210"/>
      <c r="R239" s="211">
        <f>SUM(R240:R243)</f>
        <v>0.082819999999999991</v>
      </c>
      <c r="S239" s="210"/>
      <c r="T239" s="212">
        <f>SUM(T240:T243)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3" t="s">
        <v>136</v>
      </c>
      <c r="AT239" s="214" t="s">
        <v>74</v>
      </c>
      <c r="AU239" s="214" t="s">
        <v>82</v>
      </c>
      <c r="AY239" s="213" t="s">
        <v>128</v>
      </c>
      <c r="BK239" s="215">
        <f>SUM(BK240:BK243)</f>
        <v>0</v>
      </c>
    </row>
    <row r="240" s="2" customFormat="1" ht="24.15" customHeight="1">
      <c r="A240" s="35"/>
      <c r="B240" s="36"/>
      <c r="C240" s="218" t="s">
        <v>501</v>
      </c>
      <c r="D240" s="218" t="s">
        <v>131</v>
      </c>
      <c r="E240" s="219" t="s">
        <v>502</v>
      </c>
      <c r="F240" s="220" t="s">
        <v>503</v>
      </c>
      <c r="G240" s="221" t="s">
        <v>238</v>
      </c>
      <c r="H240" s="222">
        <v>16.399999999999999</v>
      </c>
      <c r="I240" s="223"/>
      <c r="J240" s="224">
        <f>ROUND(I240*H240,2)</f>
        <v>0</v>
      </c>
      <c r="K240" s="225"/>
      <c r="L240" s="41"/>
      <c r="M240" s="226" t="s">
        <v>1</v>
      </c>
      <c r="N240" s="227" t="s">
        <v>41</v>
      </c>
      <c r="O240" s="89"/>
      <c r="P240" s="228">
        <f>O240*H240</f>
        <v>0</v>
      </c>
      <c r="Q240" s="228">
        <v>5.0000000000000002E-05</v>
      </c>
      <c r="R240" s="228">
        <f>Q240*H240</f>
        <v>0.00081999999999999998</v>
      </c>
      <c r="S240" s="228">
        <v>0</v>
      </c>
      <c r="T240" s="22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0" t="s">
        <v>202</v>
      </c>
      <c r="AT240" s="230" t="s">
        <v>131</v>
      </c>
      <c r="AU240" s="230" t="s">
        <v>136</v>
      </c>
      <c r="AY240" s="14" t="s">
        <v>128</v>
      </c>
      <c r="BE240" s="231">
        <f>IF(N240="základná",J240,0)</f>
        <v>0</v>
      </c>
      <c r="BF240" s="231">
        <f>IF(N240="znížená",J240,0)</f>
        <v>0</v>
      </c>
      <c r="BG240" s="231">
        <f>IF(N240="zákl. prenesená",J240,0)</f>
        <v>0</v>
      </c>
      <c r="BH240" s="231">
        <f>IF(N240="zníž. prenesená",J240,0)</f>
        <v>0</v>
      </c>
      <c r="BI240" s="231">
        <f>IF(N240="nulová",J240,0)</f>
        <v>0</v>
      </c>
      <c r="BJ240" s="14" t="s">
        <v>136</v>
      </c>
      <c r="BK240" s="231">
        <f>ROUND(I240*H240,2)</f>
        <v>0</v>
      </c>
      <c r="BL240" s="14" t="s">
        <v>202</v>
      </c>
      <c r="BM240" s="230" t="s">
        <v>504</v>
      </c>
    </row>
    <row r="241" s="2" customFormat="1" ht="24.15" customHeight="1">
      <c r="A241" s="35"/>
      <c r="B241" s="36"/>
      <c r="C241" s="232" t="s">
        <v>505</v>
      </c>
      <c r="D241" s="232" t="s">
        <v>146</v>
      </c>
      <c r="E241" s="233" t="s">
        <v>506</v>
      </c>
      <c r="F241" s="234" t="s">
        <v>507</v>
      </c>
      <c r="G241" s="235" t="s">
        <v>238</v>
      </c>
      <c r="H241" s="236">
        <v>16.399999999999999</v>
      </c>
      <c r="I241" s="237"/>
      <c r="J241" s="238">
        <f>ROUND(I241*H241,2)</f>
        <v>0</v>
      </c>
      <c r="K241" s="239"/>
      <c r="L241" s="240"/>
      <c r="M241" s="241" t="s">
        <v>1</v>
      </c>
      <c r="N241" s="242" t="s">
        <v>41</v>
      </c>
      <c r="O241" s="89"/>
      <c r="P241" s="228">
        <f>O241*H241</f>
        <v>0</v>
      </c>
      <c r="Q241" s="228">
        <v>0.0050000000000000001</v>
      </c>
      <c r="R241" s="228">
        <f>Q241*H241</f>
        <v>0.08199999999999999</v>
      </c>
      <c r="S241" s="228">
        <v>0</v>
      </c>
      <c r="T241" s="229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0" t="s">
        <v>253</v>
      </c>
      <c r="AT241" s="230" t="s">
        <v>146</v>
      </c>
      <c r="AU241" s="230" t="s">
        <v>136</v>
      </c>
      <c r="AY241" s="14" t="s">
        <v>128</v>
      </c>
      <c r="BE241" s="231">
        <f>IF(N241="základná",J241,0)</f>
        <v>0</v>
      </c>
      <c r="BF241" s="231">
        <f>IF(N241="znížená",J241,0)</f>
        <v>0</v>
      </c>
      <c r="BG241" s="231">
        <f>IF(N241="zákl. prenesená",J241,0)</f>
        <v>0</v>
      </c>
      <c r="BH241" s="231">
        <f>IF(N241="zníž. prenesená",J241,0)</f>
        <v>0</v>
      </c>
      <c r="BI241" s="231">
        <f>IF(N241="nulová",J241,0)</f>
        <v>0</v>
      </c>
      <c r="BJ241" s="14" t="s">
        <v>136</v>
      </c>
      <c r="BK241" s="231">
        <f>ROUND(I241*H241,2)</f>
        <v>0</v>
      </c>
      <c r="BL241" s="14" t="s">
        <v>202</v>
      </c>
      <c r="BM241" s="230" t="s">
        <v>508</v>
      </c>
    </row>
    <row r="242" s="2" customFormat="1" ht="33" customHeight="1">
      <c r="A242" s="35"/>
      <c r="B242" s="36"/>
      <c r="C242" s="218" t="s">
        <v>509</v>
      </c>
      <c r="D242" s="218" t="s">
        <v>131</v>
      </c>
      <c r="E242" s="219" t="s">
        <v>510</v>
      </c>
      <c r="F242" s="220" t="s">
        <v>511</v>
      </c>
      <c r="G242" s="221" t="s">
        <v>210</v>
      </c>
      <c r="H242" s="222">
        <v>1</v>
      </c>
      <c r="I242" s="223"/>
      <c r="J242" s="224">
        <f>ROUND(I242*H242,2)</f>
        <v>0</v>
      </c>
      <c r="K242" s="225"/>
      <c r="L242" s="41"/>
      <c r="M242" s="226" t="s">
        <v>1</v>
      </c>
      <c r="N242" s="227" t="s">
        <v>41</v>
      </c>
      <c r="O242" s="89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0" t="s">
        <v>202</v>
      </c>
      <c r="AT242" s="230" t="s">
        <v>131</v>
      </c>
      <c r="AU242" s="230" t="s">
        <v>136</v>
      </c>
      <c r="AY242" s="14" t="s">
        <v>128</v>
      </c>
      <c r="BE242" s="231">
        <f>IF(N242="základná",J242,0)</f>
        <v>0</v>
      </c>
      <c r="BF242" s="231">
        <f>IF(N242="znížená",J242,0)</f>
        <v>0</v>
      </c>
      <c r="BG242" s="231">
        <f>IF(N242="zákl. prenesená",J242,0)</f>
        <v>0</v>
      </c>
      <c r="BH242" s="231">
        <f>IF(N242="zníž. prenesená",J242,0)</f>
        <v>0</v>
      </c>
      <c r="BI242" s="231">
        <f>IF(N242="nulová",J242,0)</f>
        <v>0</v>
      </c>
      <c r="BJ242" s="14" t="s">
        <v>136</v>
      </c>
      <c r="BK242" s="231">
        <f>ROUND(I242*H242,2)</f>
        <v>0</v>
      </c>
      <c r="BL242" s="14" t="s">
        <v>202</v>
      </c>
      <c r="BM242" s="230" t="s">
        <v>512</v>
      </c>
    </row>
    <row r="243" s="2" customFormat="1" ht="24.15" customHeight="1">
      <c r="A243" s="35"/>
      <c r="B243" s="36"/>
      <c r="C243" s="218" t="s">
        <v>513</v>
      </c>
      <c r="D243" s="218" t="s">
        <v>131</v>
      </c>
      <c r="E243" s="219" t="s">
        <v>514</v>
      </c>
      <c r="F243" s="220" t="s">
        <v>515</v>
      </c>
      <c r="G243" s="221" t="s">
        <v>262</v>
      </c>
      <c r="H243" s="243"/>
      <c r="I243" s="223"/>
      <c r="J243" s="224">
        <f>ROUND(I243*H243,2)</f>
        <v>0</v>
      </c>
      <c r="K243" s="225"/>
      <c r="L243" s="41"/>
      <c r="M243" s="226" t="s">
        <v>1</v>
      </c>
      <c r="N243" s="227" t="s">
        <v>41</v>
      </c>
      <c r="O243" s="89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0" t="s">
        <v>202</v>
      </c>
      <c r="AT243" s="230" t="s">
        <v>131</v>
      </c>
      <c r="AU243" s="230" t="s">
        <v>136</v>
      </c>
      <c r="AY243" s="14" t="s">
        <v>128</v>
      </c>
      <c r="BE243" s="231">
        <f>IF(N243="základná",J243,0)</f>
        <v>0</v>
      </c>
      <c r="BF243" s="231">
        <f>IF(N243="znížená",J243,0)</f>
        <v>0</v>
      </c>
      <c r="BG243" s="231">
        <f>IF(N243="zákl. prenesená",J243,0)</f>
        <v>0</v>
      </c>
      <c r="BH243" s="231">
        <f>IF(N243="zníž. prenesená",J243,0)</f>
        <v>0</v>
      </c>
      <c r="BI243" s="231">
        <f>IF(N243="nulová",J243,0)</f>
        <v>0</v>
      </c>
      <c r="BJ243" s="14" t="s">
        <v>136</v>
      </c>
      <c r="BK243" s="231">
        <f>ROUND(I243*H243,2)</f>
        <v>0</v>
      </c>
      <c r="BL243" s="14" t="s">
        <v>202</v>
      </c>
      <c r="BM243" s="230" t="s">
        <v>516</v>
      </c>
    </row>
    <row r="244" s="12" customFormat="1" ht="22.8" customHeight="1">
      <c r="A244" s="12"/>
      <c r="B244" s="202"/>
      <c r="C244" s="203"/>
      <c r="D244" s="204" t="s">
        <v>74</v>
      </c>
      <c r="E244" s="216" t="s">
        <v>517</v>
      </c>
      <c r="F244" s="216" t="s">
        <v>518</v>
      </c>
      <c r="G244" s="203"/>
      <c r="H244" s="203"/>
      <c r="I244" s="206"/>
      <c r="J244" s="217">
        <f>BK244</f>
        <v>0</v>
      </c>
      <c r="K244" s="203"/>
      <c r="L244" s="208"/>
      <c r="M244" s="209"/>
      <c r="N244" s="210"/>
      <c r="O244" s="210"/>
      <c r="P244" s="211">
        <f>SUM(P245:P248)</f>
        <v>0</v>
      </c>
      <c r="Q244" s="210"/>
      <c r="R244" s="211">
        <f>SUM(R245:R248)</f>
        <v>0.60731579999999996</v>
      </c>
      <c r="S244" s="210"/>
      <c r="T244" s="212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3" t="s">
        <v>136</v>
      </c>
      <c r="AT244" s="214" t="s">
        <v>74</v>
      </c>
      <c r="AU244" s="214" t="s">
        <v>82</v>
      </c>
      <c r="AY244" s="213" t="s">
        <v>128</v>
      </c>
      <c r="BK244" s="215">
        <f>SUM(BK245:BK248)</f>
        <v>0</v>
      </c>
    </row>
    <row r="245" s="2" customFormat="1" ht="24.15" customHeight="1">
      <c r="A245" s="35"/>
      <c r="B245" s="36"/>
      <c r="C245" s="218" t="s">
        <v>519</v>
      </c>
      <c r="D245" s="218" t="s">
        <v>131</v>
      </c>
      <c r="E245" s="219" t="s">
        <v>520</v>
      </c>
      <c r="F245" s="220" t="s">
        <v>521</v>
      </c>
      <c r="G245" s="221" t="s">
        <v>134</v>
      </c>
      <c r="H245" s="222">
        <v>27.300000000000001</v>
      </c>
      <c r="I245" s="223"/>
      <c r="J245" s="224">
        <f>ROUND(I245*H245,2)</f>
        <v>0</v>
      </c>
      <c r="K245" s="225"/>
      <c r="L245" s="41"/>
      <c r="M245" s="226" t="s">
        <v>1</v>
      </c>
      <c r="N245" s="227" t="s">
        <v>41</v>
      </c>
      <c r="O245" s="89"/>
      <c r="P245" s="228">
        <f>O245*H245</f>
        <v>0</v>
      </c>
      <c r="Q245" s="228">
        <v>0.0032000000000000002</v>
      </c>
      <c r="R245" s="228">
        <f>Q245*H245</f>
        <v>0.087360000000000007</v>
      </c>
      <c r="S245" s="228">
        <v>0</v>
      </c>
      <c r="T245" s="22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0" t="s">
        <v>202</v>
      </c>
      <c r="AT245" s="230" t="s">
        <v>131</v>
      </c>
      <c r="AU245" s="230" t="s">
        <v>136</v>
      </c>
      <c r="AY245" s="14" t="s">
        <v>128</v>
      </c>
      <c r="BE245" s="231">
        <f>IF(N245="základná",J245,0)</f>
        <v>0</v>
      </c>
      <c r="BF245" s="231">
        <f>IF(N245="znížená",J245,0)</f>
        <v>0</v>
      </c>
      <c r="BG245" s="231">
        <f>IF(N245="zákl. prenesená",J245,0)</f>
        <v>0</v>
      </c>
      <c r="BH245" s="231">
        <f>IF(N245="zníž. prenesená",J245,0)</f>
        <v>0</v>
      </c>
      <c r="BI245" s="231">
        <f>IF(N245="nulová",J245,0)</f>
        <v>0</v>
      </c>
      <c r="BJ245" s="14" t="s">
        <v>136</v>
      </c>
      <c r="BK245" s="231">
        <f>ROUND(I245*H245,2)</f>
        <v>0</v>
      </c>
      <c r="BL245" s="14" t="s">
        <v>202</v>
      </c>
      <c r="BM245" s="230" t="s">
        <v>522</v>
      </c>
    </row>
    <row r="246" s="2" customFormat="1" ht="16.5" customHeight="1">
      <c r="A246" s="35"/>
      <c r="B246" s="36"/>
      <c r="C246" s="232" t="s">
        <v>523</v>
      </c>
      <c r="D246" s="232" t="s">
        <v>146</v>
      </c>
      <c r="E246" s="233" t="s">
        <v>524</v>
      </c>
      <c r="F246" s="234" t="s">
        <v>525</v>
      </c>
      <c r="G246" s="235" t="s">
        <v>134</v>
      </c>
      <c r="H246" s="236">
        <v>29.210999999999999</v>
      </c>
      <c r="I246" s="237"/>
      <c r="J246" s="238">
        <f>ROUND(I246*H246,2)</f>
        <v>0</v>
      </c>
      <c r="K246" s="239"/>
      <c r="L246" s="240"/>
      <c r="M246" s="241" t="s">
        <v>1</v>
      </c>
      <c r="N246" s="242" t="s">
        <v>41</v>
      </c>
      <c r="O246" s="89"/>
      <c r="P246" s="228">
        <f>O246*H246</f>
        <v>0</v>
      </c>
      <c r="Q246" s="228">
        <v>0.0178</v>
      </c>
      <c r="R246" s="228">
        <f>Q246*H246</f>
        <v>0.51995579999999997</v>
      </c>
      <c r="S246" s="228">
        <v>0</v>
      </c>
      <c r="T246" s="229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0" t="s">
        <v>253</v>
      </c>
      <c r="AT246" s="230" t="s">
        <v>146</v>
      </c>
      <c r="AU246" s="230" t="s">
        <v>136</v>
      </c>
      <c r="AY246" s="14" t="s">
        <v>128</v>
      </c>
      <c r="BE246" s="231">
        <f>IF(N246="základná",J246,0)</f>
        <v>0</v>
      </c>
      <c r="BF246" s="231">
        <f>IF(N246="znížená",J246,0)</f>
        <v>0</v>
      </c>
      <c r="BG246" s="231">
        <f>IF(N246="zákl. prenesená",J246,0)</f>
        <v>0</v>
      </c>
      <c r="BH246" s="231">
        <f>IF(N246="zníž. prenesená",J246,0)</f>
        <v>0</v>
      </c>
      <c r="BI246" s="231">
        <f>IF(N246="nulová",J246,0)</f>
        <v>0</v>
      </c>
      <c r="BJ246" s="14" t="s">
        <v>136</v>
      </c>
      <c r="BK246" s="231">
        <f>ROUND(I246*H246,2)</f>
        <v>0</v>
      </c>
      <c r="BL246" s="14" t="s">
        <v>202</v>
      </c>
      <c r="BM246" s="230" t="s">
        <v>526</v>
      </c>
    </row>
    <row r="247" s="2" customFormat="1" ht="24.15" customHeight="1">
      <c r="A247" s="35"/>
      <c r="B247" s="36"/>
      <c r="C247" s="218" t="s">
        <v>527</v>
      </c>
      <c r="D247" s="218" t="s">
        <v>131</v>
      </c>
      <c r="E247" s="219" t="s">
        <v>528</v>
      </c>
      <c r="F247" s="220" t="s">
        <v>529</v>
      </c>
      <c r="G247" s="221" t="s">
        <v>134</v>
      </c>
      <c r="H247" s="222">
        <v>27.300000000000001</v>
      </c>
      <c r="I247" s="223"/>
      <c r="J247" s="224">
        <f>ROUND(I247*H247,2)</f>
        <v>0</v>
      </c>
      <c r="K247" s="225"/>
      <c r="L247" s="41"/>
      <c r="M247" s="226" t="s">
        <v>1</v>
      </c>
      <c r="N247" s="227" t="s">
        <v>41</v>
      </c>
      <c r="O247" s="89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0" t="s">
        <v>202</v>
      </c>
      <c r="AT247" s="230" t="s">
        <v>131</v>
      </c>
      <c r="AU247" s="230" t="s">
        <v>136</v>
      </c>
      <c r="AY247" s="14" t="s">
        <v>128</v>
      </c>
      <c r="BE247" s="231">
        <f>IF(N247="základná",J247,0)</f>
        <v>0</v>
      </c>
      <c r="BF247" s="231">
        <f>IF(N247="znížená",J247,0)</f>
        <v>0</v>
      </c>
      <c r="BG247" s="231">
        <f>IF(N247="zákl. prenesená",J247,0)</f>
        <v>0</v>
      </c>
      <c r="BH247" s="231">
        <f>IF(N247="zníž. prenesená",J247,0)</f>
        <v>0</v>
      </c>
      <c r="BI247" s="231">
        <f>IF(N247="nulová",J247,0)</f>
        <v>0</v>
      </c>
      <c r="BJ247" s="14" t="s">
        <v>136</v>
      </c>
      <c r="BK247" s="231">
        <f>ROUND(I247*H247,2)</f>
        <v>0</v>
      </c>
      <c r="BL247" s="14" t="s">
        <v>202</v>
      </c>
      <c r="BM247" s="230" t="s">
        <v>530</v>
      </c>
    </row>
    <row r="248" s="2" customFormat="1" ht="24.15" customHeight="1">
      <c r="A248" s="35"/>
      <c r="B248" s="36"/>
      <c r="C248" s="218" t="s">
        <v>531</v>
      </c>
      <c r="D248" s="218" t="s">
        <v>131</v>
      </c>
      <c r="E248" s="219" t="s">
        <v>532</v>
      </c>
      <c r="F248" s="220" t="s">
        <v>533</v>
      </c>
      <c r="G248" s="221" t="s">
        <v>262</v>
      </c>
      <c r="H248" s="243"/>
      <c r="I248" s="223"/>
      <c r="J248" s="224">
        <f>ROUND(I248*H248,2)</f>
        <v>0</v>
      </c>
      <c r="K248" s="225"/>
      <c r="L248" s="41"/>
      <c r="M248" s="226" t="s">
        <v>1</v>
      </c>
      <c r="N248" s="227" t="s">
        <v>41</v>
      </c>
      <c r="O248" s="89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0" t="s">
        <v>202</v>
      </c>
      <c r="AT248" s="230" t="s">
        <v>131</v>
      </c>
      <c r="AU248" s="230" t="s">
        <v>136</v>
      </c>
      <c r="AY248" s="14" t="s">
        <v>128</v>
      </c>
      <c r="BE248" s="231">
        <f>IF(N248="základná",J248,0)</f>
        <v>0</v>
      </c>
      <c r="BF248" s="231">
        <f>IF(N248="znížená",J248,0)</f>
        <v>0</v>
      </c>
      <c r="BG248" s="231">
        <f>IF(N248="zákl. prenesená",J248,0)</f>
        <v>0</v>
      </c>
      <c r="BH248" s="231">
        <f>IF(N248="zníž. prenesená",J248,0)</f>
        <v>0</v>
      </c>
      <c r="BI248" s="231">
        <f>IF(N248="nulová",J248,0)</f>
        <v>0</v>
      </c>
      <c r="BJ248" s="14" t="s">
        <v>136</v>
      </c>
      <c r="BK248" s="231">
        <f>ROUND(I248*H248,2)</f>
        <v>0</v>
      </c>
      <c r="BL248" s="14" t="s">
        <v>202</v>
      </c>
      <c r="BM248" s="230" t="s">
        <v>534</v>
      </c>
    </row>
    <row r="249" s="12" customFormat="1" ht="22.8" customHeight="1">
      <c r="A249" s="12"/>
      <c r="B249" s="202"/>
      <c r="C249" s="203"/>
      <c r="D249" s="204" t="s">
        <v>74</v>
      </c>
      <c r="E249" s="216" t="s">
        <v>535</v>
      </c>
      <c r="F249" s="216" t="s">
        <v>536</v>
      </c>
      <c r="G249" s="203"/>
      <c r="H249" s="203"/>
      <c r="I249" s="206"/>
      <c r="J249" s="217">
        <f>BK249</f>
        <v>0</v>
      </c>
      <c r="K249" s="203"/>
      <c r="L249" s="208"/>
      <c r="M249" s="209"/>
      <c r="N249" s="210"/>
      <c r="O249" s="210"/>
      <c r="P249" s="211">
        <f>SUM(P250:P254)</f>
        <v>0</v>
      </c>
      <c r="Q249" s="210"/>
      <c r="R249" s="211">
        <f>SUM(R250:R254)</f>
        <v>0.022540000000000001</v>
      </c>
      <c r="S249" s="210"/>
      <c r="T249" s="212">
        <f>SUM(T250:T254)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3" t="s">
        <v>136</v>
      </c>
      <c r="AT249" s="214" t="s">
        <v>74</v>
      </c>
      <c r="AU249" s="214" t="s">
        <v>82</v>
      </c>
      <c r="AY249" s="213" t="s">
        <v>128</v>
      </c>
      <c r="BK249" s="215">
        <f>SUM(BK250:BK254)</f>
        <v>0</v>
      </c>
    </row>
    <row r="250" s="2" customFormat="1" ht="24.15" customHeight="1">
      <c r="A250" s="35"/>
      <c r="B250" s="36"/>
      <c r="C250" s="218" t="s">
        <v>537</v>
      </c>
      <c r="D250" s="218" t="s">
        <v>131</v>
      </c>
      <c r="E250" s="219" t="s">
        <v>538</v>
      </c>
      <c r="F250" s="220" t="s">
        <v>539</v>
      </c>
      <c r="G250" s="221" t="s">
        <v>238</v>
      </c>
      <c r="H250" s="222">
        <v>23.5</v>
      </c>
      <c r="I250" s="223"/>
      <c r="J250" s="224">
        <f>ROUND(I250*H250,2)</f>
        <v>0</v>
      </c>
      <c r="K250" s="225"/>
      <c r="L250" s="41"/>
      <c r="M250" s="226" t="s">
        <v>1</v>
      </c>
      <c r="N250" s="227" t="s">
        <v>41</v>
      </c>
      <c r="O250" s="89"/>
      <c r="P250" s="228">
        <f>O250*H250</f>
        <v>0</v>
      </c>
      <c r="Q250" s="228">
        <v>2.0000000000000002E-05</v>
      </c>
      <c r="R250" s="228">
        <f>Q250*H250</f>
        <v>0.00047000000000000004</v>
      </c>
      <c r="S250" s="228">
        <v>0</v>
      </c>
      <c r="T250" s="22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0" t="s">
        <v>202</v>
      </c>
      <c r="AT250" s="230" t="s">
        <v>131</v>
      </c>
      <c r="AU250" s="230" t="s">
        <v>136</v>
      </c>
      <c r="AY250" s="14" t="s">
        <v>128</v>
      </c>
      <c r="BE250" s="231">
        <f>IF(N250="základná",J250,0)</f>
        <v>0</v>
      </c>
      <c r="BF250" s="231">
        <f>IF(N250="znížená",J250,0)</f>
        <v>0</v>
      </c>
      <c r="BG250" s="231">
        <f>IF(N250="zákl. prenesená",J250,0)</f>
        <v>0</v>
      </c>
      <c r="BH250" s="231">
        <f>IF(N250="zníž. prenesená",J250,0)</f>
        <v>0</v>
      </c>
      <c r="BI250" s="231">
        <f>IF(N250="nulová",J250,0)</f>
        <v>0</v>
      </c>
      <c r="BJ250" s="14" t="s">
        <v>136</v>
      </c>
      <c r="BK250" s="231">
        <f>ROUND(I250*H250,2)</f>
        <v>0</v>
      </c>
      <c r="BL250" s="14" t="s">
        <v>202</v>
      </c>
      <c r="BM250" s="230" t="s">
        <v>540</v>
      </c>
    </row>
    <row r="251" s="2" customFormat="1" ht="16.5" customHeight="1">
      <c r="A251" s="35"/>
      <c r="B251" s="36"/>
      <c r="C251" s="232" t="s">
        <v>541</v>
      </c>
      <c r="D251" s="232" t="s">
        <v>146</v>
      </c>
      <c r="E251" s="233" t="s">
        <v>542</v>
      </c>
      <c r="F251" s="234" t="s">
        <v>543</v>
      </c>
      <c r="G251" s="235" t="s">
        <v>238</v>
      </c>
      <c r="H251" s="236">
        <v>25</v>
      </c>
      <c r="I251" s="237"/>
      <c r="J251" s="238">
        <f>ROUND(I251*H251,2)</f>
        <v>0</v>
      </c>
      <c r="K251" s="239"/>
      <c r="L251" s="240"/>
      <c r="M251" s="241" t="s">
        <v>1</v>
      </c>
      <c r="N251" s="242" t="s">
        <v>41</v>
      </c>
      <c r="O251" s="89"/>
      <c r="P251" s="228">
        <f>O251*H251</f>
        <v>0</v>
      </c>
      <c r="Q251" s="228">
        <v>0.00080000000000000004</v>
      </c>
      <c r="R251" s="228">
        <f>Q251*H251</f>
        <v>0.02</v>
      </c>
      <c r="S251" s="228">
        <v>0</v>
      </c>
      <c r="T251" s="22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0" t="s">
        <v>253</v>
      </c>
      <c r="AT251" s="230" t="s">
        <v>146</v>
      </c>
      <c r="AU251" s="230" t="s">
        <v>136</v>
      </c>
      <c r="AY251" s="14" t="s">
        <v>128</v>
      </c>
      <c r="BE251" s="231">
        <f>IF(N251="základná",J251,0)</f>
        <v>0</v>
      </c>
      <c r="BF251" s="231">
        <f>IF(N251="znížená",J251,0)</f>
        <v>0</v>
      </c>
      <c r="BG251" s="231">
        <f>IF(N251="zákl. prenesená",J251,0)</f>
        <v>0</v>
      </c>
      <c r="BH251" s="231">
        <f>IF(N251="zníž. prenesená",J251,0)</f>
        <v>0</v>
      </c>
      <c r="BI251" s="231">
        <f>IF(N251="nulová",J251,0)</f>
        <v>0</v>
      </c>
      <c r="BJ251" s="14" t="s">
        <v>136</v>
      </c>
      <c r="BK251" s="231">
        <f>ROUND(I251*H251,2)</f>
        <v>0</v>
      </c>
      <c r="BL251" s="14" t="s">
        <v>202</v>
      </c>
      <c r="BM251" s="230" t="s">
        <v>544</v>
      </c>
    </row>
    <row r="252" s="2" customFormat="1" ht="24.15" customHeight="1">
      <c r="A252" s="35"/>
      <c r="B252" s="36"/>
      <c r="C252" s="218" t="s">
        <v>545</v>
      </c>
      <c r="D252" s="218" t="s">
        <v>131</v>
      </c>
      <c r="E252" s="219" t="s">
        <v>546</v>
      </c>
      <c r="F252" s="220" t="s">
        <v>547</v>
      </c>
      <c r="G252" s="221" t="s">
        <v>134</v>
      </c>
      <c r="H252" s="222">
        <v>103.5</v>
      </c>
      <c r="I252" s="223"/>
      <c r="J252" s="224">
        <f>ROUND(I252*H252,2)</f>
        <v>0</v>
      </c>
      <c r="K252" s="225"/>
      <c r="L252" s="41"/>
      <c r="M252" s="226" t="s">
        <v>1</v>
      </c>
      <c r="N252" s="227" t="s">
        <v>41</v>
      </c>
      <c r="O252" s="89"/>
      <c r="P252" s="228">
        <f>O252*H252</f>
        <v>0</v>
      </c>
      <c r="Q252" s="228">
        <v>2.0000000000000002E-05</v>
      </c>
      <c r="R252" s="228">
        <f>Q252*H252</f>
        <v>0.0020700000000000002</v>
      </c>
      <c r="S252" s="228">
        <v>0</v>
      </c>
      <c r="T252" s="22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0" t="s">
        <v>202</v>
      </c>
      <c r="AT252" s="230" t="s">
        <v>131</v>
      </c>
      <c r="AU252" s="230" t="s">
        <v>136</v>
      </c>
      <c r="AY252" s="14" t="s">
        <v>128</v>
      </c>
      <c r="BE252" s="231">
        <f>IF(N252="základná",J252,0)</f>
        <v>0</v>
      </c>
      <c r="BF252" s="231">
        <f>IF(N252="znížená",J252,0)</f>
        <v>0</v>
      </c>
      <c r="BG252" s="231">
        <f>IF(N252="zákl. prenesená",J252,0)</f>
        <v>0</v>
      </c>
      <c r="BH252" s="231">
        <f>IF(N252="zníž. prenesená",J252,0)</f>
        <v>0</v>
      </c>
      <c r="BI252" s="231">
        <f>IF(N252="nulová",J252,0)</f>
        <v>0</v>
      </c>
      <c r="BJ252" s="14" t="s">
        <v>136</v>
      </c>
      <c r="BK252" s="231">
        <f>ROUND(I252*H252,2)</f>
        <v>0</v>
      </c>
      <c r="BL252" s="14" t="s">
        <v>202</v>
      </c>
      <c r="BM252" s="230" t="s">
        <v>548</v>
      </c>
    </row>
    <row r="253" s="2" customFormat="1" ht="16.5" customHeight="1">
      <c r="A253" s="35"/>
      <c r="B253" s="36"/>
      <c r="C253" s="232" t="s">
        <v>549</v>
      </c>
      <c r="D253" s="232" t="s">
        <v>146</v>
      </c>
      <c r="E253" s="233" t="s">
        <v>550</v>
      </c>
      <c r="F253" s="234" t="s">
        <v>551</v>
      </c>
      <c r="G253" s="235" t="s">
        <v>134</v>
      </c>
      <c r="H253" s="236">
        <v>113.84999999999999</v>
      </c>
      <c r="I253" s="237"/>
      <c r="J253" s="238">
        <f>ROUND(I253*H253,2)</f>
        <v>0</v>
      </c>
      <c r="K253" s="239"/>
      <c r="L253" s="240"/>
      <c r="M253" s="241" t="s">
        <v>1</v>
      </c>
      <c r="N253" s="242" t="s">
        <v>41</v>
      </c>
      <c r="O253" s="89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0" t="s">
        <v>253</v>
      </c>
      <c r="AT253" s="230" t="s">
        <v>146</v>
      </c>
      <c r="AU253" s="230" t="s">
        <v>136</v>
      </c>
      <c r="AY253" s="14" t="s">
        <v>128</v>
      </c>
      <c r="BE253" s="231">
        <f>IF(N253="základná",J253,0)</f>
        <v>0</v>
      </c>
      <c r="BF253" s="231">
        <f>IF(N253="znížená",J253,0)</f>
        <v>0</v>
      </c>
      <c r="BG253" s="231">
        <f>IF(N253="zákl. prenesená",J253,0)</f>
        <v>0</v>
      </c>
      <c r="BH253" s="231">
        <f>IF(N253="zníž. prenesená",J253,0)</f>
        <v>0</v>
      </c>
      <c r="BI253" s="231">
        <f>IF(N253="nulová",J253,0)</f>
        <v>0</v>
      </c>
      <c r="BJ253" s="14" t="s">
        <v>136</v>
      </c>
      <c r="BK253" s="231">
        <f>ROUND(I253*H253,2)</f>
        <v>0</v>
      </c>
      <c r="BL253" s="14" t="s">
        <v>202</v>
      </c>
      <c r="BM253" s="230" t="s">
        <v>552</v>
      </c>
    </row>
    <row r="254" s="2" customFormat="1" ht="24.15" customHeight="1">
      <c r="A254" s="35"/>
      <c r="B254" s="36"/>
      <c r="C254" s="218" t="s">
        <v>553</v>
      </c>
      <c r="D254" s="218" t="s">
        <v>131</v>
      </c>
      <c r="E254" s="219" t="s">
        <v>554</v>
      </c>
      <c r="F254" s="220" t="s">
        <v>555</v>
      </c>
      <c r="G254" s="221" t="s">
        <v>262</v>
      </c>
      <c r="H254" s="243"/>
      <c r="I254" s="223"/>
      <c r="J254" s="224">
        <f>ROUND(I254*H254,2)</f>
        <v>0</v>
      </c>
      <c r="K254" s="225"/>
      <c r="L254" s="41"/>
      <c r="M254" s="226" t="s">
        <v>1</v>
      </c>
      <c r="N254" s="227" t="s">
        <v>41</v>
      </c>
      <c r="O254" s="89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0" t="s">
        <v>202</v>
      </c>
      <c r="AT254" s="230" t="s">
        <v>131</v>
      </c>
      <c r="AU254" s="230" t="s">
        <v>136</v>
      </c>
      <c r="AY254" s="14" t="s">
        <v>128</v>
      </c>
      <c r="BE254" s="231">
        <f>IF(N254="základná",J254,0)</f>
        <v>0</v>
      </c>
      <c r="BF254" s="231">
        <f>IF(N254="znížená",J254,0)</f>
        <v>0</v>
      </c>
      <c r="BG254" s="231">
        <f>IF(N254="zákl. prenesená",J254,0)</f>
        <v>0</v>
      </c>
      <c r="BH254" s="231">
        <f>IF(N254="zníž. prenesená",J254,0)</f>
        <v>0</v>
      </c>
      <c r="BI254" s="231">
        <f>IF(N254="nulová",J254,0)</f>
        <v>0</v>
      </c>
      <c r="BJ254" s="14" t="s">
        <v>136</v>
      </c>
      <c r="BK254" s="231">
        <f>ROUND(I254*H254,2)</f>
        <v>0</v>
      </c>
      <c r="BL254" s="14" t="s">
        <v>202</v>
      </c>
      <c r="BM254" s="230" t="s">
        <v>556</v>
      </c>
    </row>
    <row r="255" s="12" customFormat="1" ht="22.8" customHeight="1">
      <c r="A255" s="12"/>
      <c r="B255" s="202"/>
      <c r="C255" s="203"/>
      <c r="D255" s="204" t="s">
        <v>74</v>
      </c>
      <c r="E255" s="216" t="s">
        <v>557</v>
      </c>
      <c r="F255" s="216" t="s">
        <v>558</v>
      </c>
      <c r="G255" s="203"/>
      <c r="H255" s="203"/>
      <c r="I255" s="206"/>
      <c r="J255" s="217">
        <f>BK255</f>
        <v>0</v>
      </c>
      <c r="K255" s="203"/>
      <c r="L255" s="208"/>
      <c r="M255" s="209"/>
      <c r="N255" s="210"/>
      <c r="O255" s="210"/>
      <c r="P255" s="211">
        <f>SUM(P256:P258)</f>
        <v>0</v>
      </c>
      <c r="Q255" s="210"/>
      <c r="R255" s="211">
        <f>SUM(R256:R258)</f>
        <v>2.3518380000000003</v>
      </c>
      <c r="S255" s="210"/>
      <c r="T255" s="212">
        <f>SUM(T256:T258)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3" t="s">
        <v>136</v>
      </c>
      <c r="AT255" s="214" t="s">
        <v>74</v>
      </c>
      <c r="AU255" s="214" t="s">
        <v>82</v>
      </c>
      <c r="AY255" s="213" t="s">
        <v>128</v>
      </c>
      <c r="BK255" s="215">
        <f>SUM(BK256:BK258)</f>
        <v>0</v>
      </c>
    </row>
    <row r="256" s="2" customFormat="1" ht="24.15" customHeight="1">
      <c r="A256" s="35"/>
      <c r="B256" s="36"/>
      <c r="C256" s="218" t="s">
        <v>559</v>
      </c>
      <c r="D256" s="218" t="s">
        <v>131</v>
      </c>
      <c r="E256" s="219" t="s">
        <v>560</v>
      </c>
      <c r="F256" s="220" t="s">
        <v>561</v>
      </c>
      <c r="G256" s="221" t="s">
        <v>134</v>
      </c>
      <c r="H256" s="222">
        <v>59.299999999999997</v>
      </c>
      <c r="I256" s="223"/>
      <c r="J256" s="224">
        <f>ROUND(I256*H256,2)</f>
        <v>0</v>
      </c>
      <c r="K256" s="225"/>
      <c r="L256" s="41"/>
      <c r="M256" s="226" t="s">
        <v>1</v>
      </c>
      <c r="N256" s="227" t="s">
        <v>41</v>
      </c>
      <c r="O256" s="89"/>
      <c r="P256" s="228">
        <f>O256*H256</f>
        <v>0</v>
      </c>
      <c r="Q256" s="228">
        <v>0.00281</v>
      </c>
      <c r="R256" s="228">
        <f>Q256*H256</f>
        <v>0.166633</v>
      </c>
      <c r="S256" s="228">
        <v>0</v>
      </c>
      <c r="T256" s="229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0" t="s">
        <v>202</v>
      </c>
      <c r="AT256" s="230" t="s">
        <v>131</v>
      </c>
      <c r="AU256" s="230" t="s">
        <v>136</v>
      </c>
      <c r="AY256" s="14" t="s">
        <v>128</v>
      </c>
      <c r="BE256" s="231">
        <f>IF(N256="základná",J256,0)</f>
        <v>0</v>
      </c>
      <c r="BF256" s="231">
        <f>IF(N256="znížená",J256,0)</f>
        <v>0</v>
      </c>
      <c r="BG256" s="231">
        <f>IF(N256="zákl. prenesená",J256,0)</f>
        <v>0</v>
      </c>
      <c r="BH256" s="231">
        <f>IF(N256="zníž. prenesená",J256,0)</f>
        <v>0</v>
      </c>
      <c r="BI256" s="231">
        <f>IF(N256="nulová",J256,0)</f>
        <v>0</v>
      </c>
      <c r="BJ256" s="14" t="s">
        <v>136</v>
      </c>
      <c r="BK256" s="231">
        <f>ROUND(I256*H256,2)</f>
        <v>0</v>
      </c>
      <c r="BL256" s="14" t="s">
        <v>202</v>
      </c>
      <c r="BM256" s="230" t="s">
        <v>562</v>
      </c>
    </row>
    <row r="257" s="2" customFormat="1" ht="16.5" customHeight="1">
      <c r="A257" s="35"/>
      <c r="B257" s="36"/>
      <c r="C257" s="232" t="s">
        <v>189</v>
      </c>
      <c r="D257" s="232" t="s">
        <v>146</v>
      </c>
      <c r="E257" s="233" t="s">
        <v>563</v>
      </c>
      <c r="F257" s="234" t="s">
        <v>564</v>
      </c>
      <c r="G257" s="235" t="s">
        <v>134</v>
      </c>
      <c r="H257" s="236">
        <v>65.230000000000004</v>
      </c>
      <c r="I257" s="237"/>
      <c r="J257" s="238">
        <f>ROUND(I257*H257,2)</f>
        <v>0</v>
      </c>
      <c r="K257" s="239"/>
      <c r="L257" s="240"/>
      <c r="M257" s="241" t="s">
        <v>1</v>
      </c>
      <c r="N257" s="242" t="s">
        <v>41</v>
      </c>
      <c r="O257" s="89"/>
      <c r="P257" s="228">
        <f>O257*H257</f>
        <v>0</v>
      </c>
      <c r="Q257" s="228">
        <v>0.033500000000000002</v>
      </c>
      <c r="R257" s="228">
        <f>Q257*H257</f>
        <v>2.1852050000000003</v>
      </c>
      <c r="S257" s="228">
        <v>0</v>
      </c>
      <c r="T257" s="22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0" t="s">
        <v>253</v>
      </c>
      <c r="AT257" s="230" t="s">
        <v>146</v>
      </c>
      <c r="AU257" s="230" t="s">
        <v>136</v>
      </c>
      <c r="AY257" s="14" t="s">
        <v>128</v>
      </c>
      <c r="BE257" s="231">
        <f>IF(N257="základná",J257,0)</f>
        <v>0</v>
      </c>
      <c r="BF257" s="231">
        <f>IF(N257="znížená",J257,0)</f>
        <v>0</v>
      </c>
      <c r="BG257" s="231">
        <f>IF(N257="zákl. prenesená",J257,0)</f>
        <v>0</v>
      </c>
      <c r="BH257" s="231">
        <f>IF(N257="zníž. prenesená",J257,0)</f>
        <v>0</v>
      </c>
      <c r="BI257" s="231">
        <f>IF(N257="nulová",J257,0)</f>
        <v>0</v>
      </c>
      <c r="BJ257" s="14" t="s">
        <v>136</v>
      </c>
      <c r="BK257" s="231">
        <f>ROUND(I257*H257,2)</f>
        <v>0</v>
      </c>
      <c r="BL257" s="14" t="s">
        <v>202</v>
      </c>
      <c r="BM257" s="230" t="s">
        <v>565</v>
      </c>
    </row>
    <row r="258" s="2" customFormat="1" ht="24.15" customHeight="1">
      <c r="A258" s="35"/>
      <c r="B258" s="36"/>
      <c r="C258" s="218" t="s">
        <v>566</v>
      </c>
      <c r="D258" s="218" t="s">
        <v>131</v>
      </c>
      <c r="E258" s="219" t="s">
        <v>567</v>
      </c>
      <c r="F258" s="220" t="s">
        <v>568</v>
      </c>
      <c r="G258" s="221" t="s">
        <v>262</v>
      </c>
      <c r="H258" s="243"/>
      <c r="I258" s="223"/>
      <c r="J258" s="224">
        <f>ROUND(I258*H258,2)</f>
        <v>0</v>
      </c>
      <c r="K258" s="225"/>
      <c r="L258" s="41"/>
      <c r="M258" s="226" t="s">
        <v>1</v>
      </c>
      <c r="N258" s="227" t="s">
        <v>41</v>
      </c>
      <c r="O258" s="89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0" t="s">
        <v>202</v>
      </c>
      <c r="AT258" s="230" t="s">
        <v>131</v>
      </c>
      <c r="AU258" s="230" t="s">
        <v>136</v>
      </c>
      <c r="AY258" s="14" t="s">
        <v>128</v>
      </c>
      <c r="BE258" s="231">
        <f>IF(N258="základná",J258,0)</f>
        <v>0</v>
      </c>
      <c r="BF258" s="231">
        <f>IF(N258="znížená",J258,0)</f>
        <v>0</v>
      </c>
      <c r="BG258" s="231">
        <f>IF(N258="zákl. prenesená",J258,0)</f>
        <v>0</v>
      </c>
      <c r="BH258" s="231">
        <f>IF(N258="zníž. prenesená",J258,0)</f>
        <v>0</v>
      </c>
      <c r="BI258" s="231">
        <f>IF(N258="nulová",J258,0)</f>
        <v>0</v>
      </c>
      <c r="BJ258" s="14" t="s">
        <v>136</v>
      </c>
      <c r="BK258" s="231">
        <f>ROUND(I258*H258,2)</f>
        <v>0</v>
      </c>
      <c r="BL258" s="14" t="s">
        <v>202</v>
      </c>
      <c r="BM258" s="230" t="s">
        <v>569</v>
      </c>
    </row>
    <row r="259" s="12" customFormat="1" ht="22.8" customHeight="1">
      <c r="A259" s="12"/>
      <c r="B259" s="202"/>
      <c r="C259" s="203"/>
      <c r="D259" s="204" t="s">
        <v>74</v>
      </c>
      <c r="E259" s="216" t="s">
        <v>570</v>
      </c>
      <c r="F259" s="216" t="s">
        <v>571</v>
      </c>
      <c r="G259" s="203"/>
      <c r="H259" s="203"/>
      <c r="I259" s="206"/>
      <c r="J259" s="217">
        <f>BK259</f>
        <v>0</v>
      </c>
      <c r="K259" s="203"/>
      <c r="L259" s="208"/>
      <c r="M259" s="209"/>
      <c r="N259" s="210"/>
      <c r="O259" s="210"/>
      <c r="P259" s="211">
        <f>P260</f>
        <v>0</v>
      </c>
      <c r="Q259" s="210"/>
      <c r="R259" s="211">
        <f>R260</f>
        <v>0.029667000000000002</v>
      </c>
      <c r="S259" s="210"/>
      <c r="T259" s="212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3" t="s">
        <v>136</v>
      </c>
      <c r="AT259" s="214" t="s">
        <v>74</v>
      </c>
      <c r="AU259" s="214" t="s">
        <v>82</v>
      </c>
      <c r="AY259" s="213" t="s">
        <v>128</v>
      </c>
      <c r="BK259" s="215">
        <f>BK260</f>
        <v>0</v>
      </c>
    </row>
    <row r="260" s="2" customFormat="1" ht="33" customHeight="1">
      <c r="A260" s="35"/>
      <c r="B260" s="36"/>
      <c r="C260" s="218" t="s">
        <v>572</v>
      </c>
      <c r="D260" s="218" t="s">
        <v>131</v>
      </c>
      <c r="E260" s="219" t="s">
        <v>573</v>
      </c>
      <c r="F260" s="220" t="s">
        <v>574</v>
      </c>
      <c r="G260" s="221" t="s">
        <v>134</v>
      </c>
      <c r="H260" s="222">
        <v>89.900000000000006</v>
      </c>
      <c r="I260" s="223"/>
      <c r="J260" s="224">
        <f>ROUND(I260*H260,2)</f>
        <v>0</v>
      </c>
      <c r="K260" s="225"/>
      <c r="L260" s="41"/>
      <c r="M260" s="226" t="s">
        <v>1</v>
      </c>
      <c r="N260" s="227" t="s">
        <v>41</v>
      </c>
      <c r="O260" s="89"/>
      <c r="P260" s="228">
        <f>O260*H260</f>
        <v>0</v>
      </c>
      <c r="Q260" s="228">
        <v>0.00033</v>
      </c>
      <c r="R260" s="228">
        <f>Q260*H260</f>
        <v>0.029667000000000002</v>
      </c>
      <c r="S260" s="228">
        <v>0</v>
      </c>
      <c r="T260" s="229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0" t="s">
        <v>202</v>
      </c>
      <c r="AT260" s="230" t="s">
        <v>131</v>
      </c>
      <c r="AU260" s="230" t="s">
        <v>136</v>
      </c>
      <c r="AY260" s="14" t="s">
        <v>128</v>
      </c>
      <c r="BE260" s="231">
        <f>IF(N260="základná",J260,0)</f>
        <v>0</v>
      </c>
      <c r="BF260" s="231">
        <f>IF(N260="znížená",J260,0)</f>
        <v>0</v>
      </c>
      <c r="BG260" s="231">
        <f>IF(N260="zákl. prenesená",J260,0)</f>
        <v>0</v>
      </c>
      <c r="BH260" s="231">
        <f>IF(N260="zníž. prenesená",J260,0)</f>
        <v>0</v>
      </c>
      <c r="BI260" s="231">
        <f>IF(N260="nulová",J260,0)</f>
        <v>0</v>
      </c>
      <c r="BJ260" s="14" t="s">
        <v>136</v>
      </c>
      <c r="BK260" s="231">
        <f>ROUND(I260*H260,2)</f>
        <v>0</v>
      </c>
      <c r="BL260" s="14" t="s">
        <v>202</v>
      </c>
      <c r="BM260" s="230" t="s">
        <v>575</v>
      </c>
    </row>
    <row r="261" s="12" customFormat="1" ht="22.8" customHeight="1">
      <c r="A261" s="12"/>
      <c r="B261" s="202"/>
      <c r="C261" s="203"/>
      <c r="D261" s="204" t="s">
        <v>74</v>
      </c>
      <c r="E261" s="216" t="s">
        <v>576</v>
      </c>
      <c r="F261" s="216" t="s">
        <v>577</v>
      </c>
      <c r="G261" s="203"/>
      <c r="H261" s="203"/>
      <c r="I261" s="206"/>
      <c r="J261" s="217">
        <f>BK261</f>
        <v>0</v>
      </c>
      <c r="K261" s="203"/>
      <c r="L261" s="208"/>
      <c r="M261" s="209"/>
      <c r="N261" s="210"/>
      <c r="O261" s="210"/>
      <c r="P261" s="211">
        <f>SUM(P262:P263)</f>
        <v>0</v>
      </c>
      <c r="Q261" s="210"/>
      <c r="R261" s="211">
        <f>SUM(R262:R263)</f>
        <v>0.0050098368000000004</v>
      </c>
      <c r="S261" s="210"/>
      <c r="T261" s="212">
        <f>SUM(T262:T263)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3" t="s">
        <v>136</v>
      </c>
      <c r="AT261" s="214" t="s">
        <v>74</v>
      </c>
      <c r="AU261" s="214" t="s">
        <v>82</v>
      </c>
      <c r="AY261" s="213" t="s">
        <v>128</v>
      </c>
      <c r="BK261" s="215">
        <f>SUM(BK262:BK263)</f>
        <v>0</v>
      </c>
    </row>
    <row r="262" s="2" customFormat="1" ht="24.15" customHeight="1">
      <c r="A262" s="35"/>
      <c r="B262" s="36"/>
      <c r="C262" s="218" t="s">
        <v>578</v>
      </c>
      <c r="D262" s="218" t="s">
        <v>131</v>
      </c>
      <c r="E262" s="219" t="s">
        <v>579</v>
      </c>
      <c r="F262" s="220" t="s">
        <v>580</v>
      </c>
      <c r="G262" s="221" t="s">
        <v>134</v>
      </c>
      <c r="H262" s="222">
        <v>9.3300000000000001</v>
      </c>
      <c r="I262" s="223"/>
      <c r="J262" s="224">
        <f>ROUND(I262*H262,2)</f>
        <v>0</v>
      </c>
      <c r="K262" s="225"/>
      <c r="L262" s="41"/>
      <c r="M262" s="226" t="s">
        <v>1</v>
      </c>
      <c r="N262" s="227" t="s">
        <v>41</v>
      </c>
      <c r="O262" s="89"/>
      <c r="P262" s="228">
        <f>O262*H262</f>
        <v>0</v>
      </c>
      <c r="Q262" s="228">
        <v>0.00017000000000000001</v>
      </c>
      <c r="R262" s="228">
        <f>Q262*H262</f>
        <v>0.0015861000000000002</v>
      </c>
      <c r="S262" s="228">
        <v>0</v>
      </c>
      <c r="T262" s="22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0" t="s">
        <v>202</v>
      </c>
      <c r="AT262" s="230" t="s">
        <v>131</v>
      </c>
      <c r="AU262" s="230" t="s">
        <v>136</v>
      </c>
      <c r="AY262" s="14" t="s">
        <v>128</v>
      </c>
      <c r="BE262" s="231">
        <f>IF(N262="základná",J262,0)</f>
        <v>0</v>
      </c>
      <c r="BF262" s="231">
        <f>IF(N262="znížená",J262,0)</f>
        <v>0</v>
      </c>
      <c r="BG262" s="231">
        <f>IF(N262="zákl. prenesená",J262,0)</f>
        <v>0</v>
      </c>
      <c r="BH262" s="231">
        <f>IF(N262="zníž. prenesená",J262,0)</f>
        <v>0</v>
      </c>
      <c r="BI262" s="231">
        <f>IF(N262="nulová",J262,0)</f>
        <v>0</v>
      </c>
      <c r="BJ262" s="14" t="s">
        <v>136</v>
      </c>
      <c r="BK262" s="231">
        <f>ROUND(I262*H262,2)</f>
        <v>0</v>
      </c>
      <c r="BL262" s="14" t="s">
        <v>202</v>
      </c>
      <c r="BM262" s="230" t="s">
        <v>581</v>
      </c>
    </row>
    <row r="263" s="2" customFormat="1" ht="33" customHeight="1">
      <c r="A263" s="35"/>
      <c r="B263" s="36"/>
      <c r="C263" s="218" t="s">
        <v>582</v>
      </c>
      <c r="D263" s="218" t="s">
        <v>131</v>
      </c>
      <c r="E263" s="219" t="s">
        <v>583</v>
      </c>
      <c r="F263" s="220" t="s">
        <v>584</v>
      </c>
      <c r="G263" s="221" t="s">
        <v>134</v>
      </c>
      <c r="H263" s="222">
        <v>9.3300000000000001</v>
      </c>
      <c r="I263" s="223"/>
      <c r="J263" s="224">
        <f>ROUND(I263*H263,2)</f>
        <v>0</v>
      </c>
      <c r="K263" s="225"/>
      <c r="L263" s="41"/>
      <c r="M263" s="226" t="s">
        <v>1</v>
      </c>
      <c r="N263" s="227" t="s">
        <v>41</v>
      </c>
      <c r="O263" s="89"/>
      <c r="P263" s="228">
        <f>O263*H263</f>
        <v>0</v>
      </c>
      <c r="Q263" s="228">
        <v>0.00036696</v>
      </c>
      <c r="R263" s="228">
        <f>Q263*H263</f>
        <v>0.0034237368</v>
      </c>
      <c r="S263" s="228">
        <v>0</v>
      </c>
      <c r="T263" s="22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0" t="s">
        <v>202</v>
      </c>
      <c r="AT263" s="230" t="s">
        <v>131</v>
      </c>
      <c r="AU263" s="230" t="s">
        <v>136</v>
      </c>
      <c r="AY263" s="14" t="s">
        <v>128</v>
      </c>
      <c r="BE263" s="231">
        <f>IF(N263="základná",J263,0)</f>
        <v>0</v>
      </c>
      <c r="BF263" s="231">
        <f>IF(N263="znížená",J263,0)</f>
        <v>0</v>
      </c>
      <c r="BG263" s="231">
        <f>IF(N263="zákl. prenesená",J263,0)</f>
        <v>0</v>
      </c>
      <c r="BH263" s="231">
        <f>IF(N263="zníž. prenesená",J263,0)</f>
        <v>0</v>
      </c>
      <c r="BI263" s="231">
        <f>IF(N263="nulová",J263,0)</f>
        <v>0</v>
      </c>
      <c r="BJ263" s="14" t="s">
        <v>136</v>
      </c>
      <c r="BK263" s="231">
        <f>ROUND(I263*H263,2)</f>
        <v>0</v>
      </c>
      <c r="BL263" s="14" t="s">
        <v>202</v>
      </c>
      <c r="BM263" s="230" t="s">
        <v>585</v>
      </c>
    </row>
    <row r="264" s="12" customFormat="1" ht="25.92" customHeight="1">
      <c r="A264" s="12"/>
      <c r="B264" s="202"/>
      <c r="C264" s="203"/>
      <c r="D264" s="204" t="s">
        <v>74</v>
      </c>
      <c r="E264" s="205" t="s">
        <v>146</v>
      </c>
      <c r="F264" s="205" t="s">
        <v>586</v>
      </c>
      <c r="G264" s="203"/>
      <c r="H264" s="203"/>
      <c r="I264" s="206"/>
      <c r="J264" s="207">
        <f>BK264</f>
        <v>0</v>
      </c>
      <c r="K264" s="203"/>
      <c r="L264" s="208"/>
      <c r="M264" s="209"/>
      <c r="N264" s="210"/>
      <c r="O264" s="210"/>
      <c r="P264" s="211">
        <f>P265</f>
        <v>0</v>
      </c>
      <c r="Q264" s="210"/>
      <c r="R264" s="211">
        <f>R265</f>
        <v>0.046199999999999998</v>
      </c>
      <c r="S264" s="210"/>
      <c r="T264" s="212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3" t="s">
        <v>129</v>
      </c>
      <c r="AT264" s="214" t="s">
        <v>74</v>
      </c>
      <c r="AU264" s="214" t="s">
        <v>75</v>
      </c>
      <c r="AY264" s="213" t="s">
        <v>128</v>
      </c>
      <c r="BK264" s="215">
        <f>BK265</f>
        <v>0</v>
      </c>
    </row>
    <row r="265" s="12" customFormat="1" ht="22.8" customHeight="1">
      <c r="A265" s="12"/>
      <c r="B265" s="202"/>
      <c r="C265" s="203"/>
      <c r="D265" s="204" t="s">
        <v>74</v>
      </c>
      <c r="E265" s="216" t="s">
        <v>587</v>
      </c>
      <c r="F265" s="216" t="s">
        <v>588</v>
      </c>
      <c r="G265" s="203"/>
      <c r="H265" s="203"/>
      <c r="I265" s="206"/>
      <c r="J265" s="217">
        <f>BK265</f>
        <v>0</v>
      </c>
      <c r="K265" s="203"/>
      <c r="L265" s="208"/>
      <c r="M265" s="209"/>
      <c r="N265" s="210"/>
      <c r="O265" s="210"/>
      <c r="P265" s="211">
        <f>SUM(P266:P268)</f>
        <v>0</v>
      </c>
      <c r="Q265" s="210"/>
      <c r="R265" s="211">
        <f>SUM(R266:R268)</f>
        <v>0.046199999999999998</v>
      </c>
      <c r="S265" s="210"/>
      <c r="T265" s="212">
        <f>SUM(T266:T268)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3" t="s">
        <v>129</v>
      </c>
      <c r="AT265" s="214" t="s">
        <v>74</v>
      </c>
      <c r="AU265" s="214" t="s">
        <v>82</v>
      </c>
      <c r="AY265" s="213" t="s">
        <v>128</v>
      </c>
      <c r="BK265" s="215">
        <f>SUM(BK266:BK268)</f>
        <v>0</v>
      </c>
    </row>
    <row r="266" s="2" customFormat="1" ht="16.5" customHeight="1">
      <c r="A266" s="35"/>
      <c r="B266" s="36"/>
      <c r="C266" s="218" t="s">
        <v>589</v>
      </c>
      <c r="D266" s="218" t="s">
        <v>131</v>
      </c>
      <c r="E266" s="219" t="s">
        <v>590</v>
      </c>
      <c r="F266" s="220" t="s">
        <v>591</v>
      </c>
      <c r="G266" s="221" t="s">
        <v>210</v>
      </c>
      <c r="H266" s="222">
        <v>1</v>
      </c>
      <c r="I266" s="223"/>
      <c r="J266" s="224">
        <f>ROUND(I266*H266,2)</f>
        <v>0</v>
      </c>
      <c r="K266" s="225"/>
      <c r="L266" s="41"/>
      <c r="M266" s="226" t="s">
        <v>1</v>
      </c>
      <c r="N266" s="227" t="s">
        <v>41</v>
      </c>
      <c r="O266" s="89"/>
      <c r="P266" s="228">
        <f>O266*H266</f>
        <v>0</v>
      </c>
      <c r="Q266" s="228">
        <v>0</v>
      </c>
      <c r="R266" s="228">
        <f>Q266*H266</f>
        <v>0</v>
      </c>
      <c r="S266" s="228">
        <v>0</v>
      </c>
      <c r="T266" s="229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0" t="s">
        <v>405</v>
      </c>
      <c r="AT266" s="230" t="s">
        <v>131</v>
      </c>
      <c r="AU266" s="230" t="s">
        <v>136</v>
      </c>
      <c r="AY266" s="14" t="s">
        <v>128</v>
      </c>
      <c r="BE266" s="231">
        <f>IF(N266="základná",J266,0)</f>
        <v>0</v>
      </c>
      <c r="BF266" s="231">
        <f>IF(N266="znížená",J266,0)</f>
        <v>0</v>
      </c>
      <c r="BG266" s="231">
        <f>IF(N266="zákl. prenesená",J266,0)</f>
        <v>0</v>
      </c>
      <c r="BH266" s="231">
        <f>IF(N266="zníž. prenesená",J266,0)</f>
        <v>0</v>
      </c>
      <c r="BI266" s="231">
        <f>IF(N266="nulová",J266,0)</f>
        <v>0</v>
      </c>
      <c r="BJ266" s="14" t="s">
        <v>136</v>
      </c>
      <c r="BK266" s="231">
        <f>ROUND(I266*H266,2)</f>
        <v>0</v>
      </c>
      <c r="BL266" s="14" t="s">
        <v>405</v>
      </c>
      <c r="BM266" s="230" t="s">
        <v>592</v>
      </c>
    </row>
    <row r="267" s="2" customFormat="1" ht="21.75" customHeight="1">
      <c r="A267" s="35"/>
      <c r="B267" s="36"/>
      <c r="C267" s="218" t="s">
        <v>593</v>
      </c>
      <c r="D267" s="218" t="s">
        <v>131</v>
      </c>
      <c r="E267" s="219" t="s">
        <v>594</v>
      </c>
      <c r="F267" s="220" t="s">
        <v>595</v>
      </c>
      <c r="G267" s="221" t="s">
        <v>134</v>
      </c>
      <c r="H267" s="222">
        <v>27.300000000000001</v>
      </c>
      <c r="I267" s="223"/>
      <c r="J267" s="224">
        <f>ROUND(I267*H267,2)</f>
        <v>0</v>
      </c>
      <c r="K267" s="225"/>
      <c r="L267" s="41"/>
      <c r="M267" s="226" t="s">
        <v>1</v>
      </c>
      <c r="N267" s="227" t="s">
        <v>41</v>
      </c>
      <c r="O267" s="89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0" t="s">
        <v>405</v>
      </c>
      <c r="AT267" s="230" t="s">
        <v>131</v>
      </c>
      <c r="AU267" s="230" t="s">
        <v>136</v>
      </c>
      <c r="AY267" s="14" t="s">
        <v>128</v>
      </c>
      <c r="BE267" s="231">
        <f>IF(N267="základná",J267,0)</f>
        <v>0</v>
      </c>
      <c r="BF267" s="231">
        <f>IF(N267="znížená",J267,0)</f>
        <v>0</v>
      </c>
      <c r="BG267" s="231">
        <f>IF(N267="zákl. prenesená",J267,0)</f>
        <v>0</v>
      </c>
      <c r="BH267" s="231">
        <f>IF(N267="zníž. prenesená",J267,0)</f>
        <v>0</v>
      </c>
      <c r="BI267" s="231">
        <f>IF(N267="nulová",J267,0)</f>
        <v>0</v>
      </c>
      <c r="BJ267" s="14" t="s">
        <v>136</v>
      </c>
      <c r="BK267" s="231">
        <f>ROUND(I267*H267,2)</f>
        <v>0</v>
      </c>
      <c r="BL267" s="14" t="s">
        <v>405</v>
      </c>
      <c r="BM267" s="230" t="s">
        <v>596</v>
      </c>
    </row>
    <row r="268" s="2" customFormat="1" ht="21.75" customHeight="1">
      <c r="A268" s="35"/>
      <c r="B268" s="36"/>
      <c r="C268" s="232" t="s">
        <v>597</v>
      </c>
      <c r="D268" s="232" t="s">
        <v>146</v>
      </c>
      <c r="E268" s="233" t="s">
        <v>598</v>
      </c>
      <c r="F268" s="234" t="s">
        <v>599</v>
      </c>
      <c r="G268" s="235" t="s">
        <v>134</v>
      </c>
      <c r="H268" s="236">
        <v>28</v>
      </c>
      <c r="I268" s="237"/>
      <c r="J268" s="238">
        <f>ROUND(I268*H268,2)</f>
        <v>0</v>
      </c>
      <c r="K268" s="239"/>
      <c r="L268" s="240"/>
      <c r="M268" s="249" t="s">
        <v>1</v>
      </c>
      <c r="N268" s="250" t="s">
        <v>41</v>
      </c>
      <c r="O268" s="251"/>
      <c r="P268" s="252">
        <f>O268*H268</f>
        <v>0</v>
      </c>
      <c r="Q268" s="252">
        <v>0.00165</v>
      </c>
      <c r="R268" s="252">
        <f>Q268*H268</f>
        <v>0.046199999999999998</v>
      </c>
      <c r="S268" s="252">
        <v>0</v>
      </c>
      <c r="T268" s="253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0" t="s">
        <v>600</v>
      </c>
      <c r="AT268" s="230" t="s">
        <v>146</v>
      </c>
      <c r="AU268" s="230" t="s">
        <v>136</v>
      </c>
      <c r="AY268" s="14" t="s">
        <v>128</v>
      </c>
      <c r="BE268" s="231">
        <f>IF(N268="základná",J268,0)</f>
        <v>0</v>
      </c>
      <c r="BF268" s="231">
        <f>IF(N268="znížená",J268,0)</f>
        <v>0</v>
      </c>
      <c r="BG268" s="231">
        <f>IF(N268="zákl. prenesená",J268,0)</f>
        <v>0</v>
      </c>
      <c r="BH268" s="231">
        <f>IF(N268="zníž. prenesená",J268,0)</f>
        <v>0</v>
      </c>
      <c r="BI268" s="231">
        <f>IF(N268="nulová",J268,0)</f>
        <v>0</v>
      </c>
      <c r="BJ268" s="14" t="s">
        <v>136</v>
      </c>
      <c r="BK268" s="231">
        <f>ROUND(I268*H268,2)</f>
        <v>0</v>
      </c>
      <c r="BL268" s="14" t="s">
        <v>600</v>
      </c>
      <c r="BM268" s="230" t="s">
        <v>601</v>
      </c>
    </row>
    <row r="269" s="2" customFormat="1" ht="6.96" customHeight="1">
      <c r="A269" s="35"/>
      <c r="B269" s="64"/>
      <c r="C269" s="65"/>
      <c r="D269" s="65"/>
      <c r="E269" s="65"/>
      <c r="F269" s="65"/>
      <c r="G269" s="65"/>
      <c r="H269" s="65"/>
      <c r="I269" s="65"/>
      <c r="J269" s="65"/>
      <c r="K269" s="65"/>
      <c r="L269" s="41"/>
      <c r="M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</row>
  </sheetData>
  <sheetProtection sheet="1" autoFilter="0" formatColumns="0" formatRows="0" objects="1" scenarios="1" spinCount="100000" saltValue="CQxtt4olM+aqo8TSxM9kMaZJOT6q3VO6bxIY0D1TQRGD2k+60ThCrgqK5bnDDuA2Ap5R35WKN1WANcFQdPEFaw==" hashValue="0wP9L3xdxDo+CcapWqCj7oLfBrI8cbLtLIVshcYVBSg8nXmHUoBca28smJvWot3P5d8XDLfh6qdRIBLhkPMnsQ==" algorithmName="SHA-512" password="CC35"/>
  <autoFilter ref="C137:K268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Alexandra Pelikán</dc:creator>
  <cp:lastModifiedBy>Alexandra Pelikán</cp:lastModifiedBy>
  <dcterms:created xsi:type="dcterms:W3CDTF">2025-02-28T13:01:14Z</dcterms:created>
  <dcterms:modified xsi:type="dcterms:W3CDTF">2025-02-28T13:01:15Z</dcterms:modified>
</cp:coreProperties>
</file>